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30" i="1"/>
  <c r="D73" l="1"/>
  <c r="H35" l="1"/>
  <c r="D43"/>
  <c r="C35"/>
  <c r="C32"/>
  <c r="H14"/>
  <c r="H13"/>
  <c r="D78" l="1"/>
  <c r="D81" s="1"/>
  <c r="H15"/>
  <c r="G14"/>
  <c r="F14"/>
  <c r="C15"/>
  <c r="B15" l="1"/>
  <c r="D64" l="1"/>
  <c r="F64" s="1"/>
  <c r="D65"/>
  <c r="F65" s="1"/>
  <c r="G65" s="1"/>
  <c r="H65" s="1"/>
  <c r="G64" l="1"/>
  <c r="D48"/>
  <c r="D47"/>
  <c r="H64" l="1"/>
  <c r="D100"/>
  <c r="D110"/>
  <c r="D124"/>
  <c r="D122"/>
  <c r="D111"/>
  <c r="D109"/>
  <c r="D108"/>
  <c r="D107"/>
  <c r="D121"/>
  <c r="D112" l="1"/>
  <c r="D119" l="1"/>
  <c r="D120" s="1"/>
  <c r="D126" l="1"/>
  <c r="E95"/>
  <c r="E94"/>
  <c r="E93"/>
  <c r="E92"/>
  <c r="E91"/>
  <c r="D87"/>
  <c r="E96" l="1"/>
  <c r="D74"/>
  <c r="D67" l="1"/>
  <c r="F67" s="1"/>
  <c r="D66"/>
  <c r="F66" s="1"/>
  <c r="F69" l="1"/>
  <c r="G66"/>
  <c r="G67"/>
  <c r="H67" s="1"/>
  <c r="D56"/>
  <c r="E56" s="1"/>
  <c r="D55"/>
  <c r="E55" s="1"/>
  <c r="D54"/>
  <c r="E54" s="1"/>
  <c r="B58"/>
  <c r="D33"/>
  <c r="G33" s="1"/>
  <c r="D30"/>
  <c r="D34"/>
  <c r="G34" s="1"/>
  <c r="D31"/>
  <c r="G31" s="1"/>
  <c r="D23"/>
  <c r="G23" s="1"/>
  <c r="H23" s="1"/>
  <c r="D21"/>
  <c r="G21" s="1"/>
  <c r="H21" s="1"/>
  <c r="G13"/>
  <c r="G15" s="1"/>
  <c r="F13"/>
  <c r="F15" s="1"/>
  <c r="D35" l="1"/>
  <c r="H24"/>
  <c r="H66"/>
  <c r="H68" s="1"/>
  <c r="G69"/>
  <c r="H69" s="1"/>
  <c r="F55"/>
  <c r="F54"/>
  <c r="F56"/>
  <c r="D58"/>
  <c r="G30"/>
  <c r="G35" s="1"/>
  <c r="D24"/>
  <c r="D49"/>
  <c r="D50" s="1"/>
  <c r="G24"/>
  <c r="B40" l="1"/>
  <c r="B43" s="1"/>
  <c r="G54"/>
  <c r="H54" s="1"/>
  <c r="I54" s="1"/>
  <c r="G56"/>
  <c r="H56" s="1"/>
  <c r="I56" s="1"/>
  <c r="G55"/>
  <c r="H55" s="1"/>
  <c r="I55" s="1"/>
  <c r="F57"/>
  <c r="E58"/>
  <c r="F58" s="1"/>
  <c r="E43" l="1"/>
  <c r="G43" s="1"/>
  <c r="J55"/>
  <c r="J54"/>
  <c r="G58"/>
  <c r="H58" s="1"/>
  <c r="I58" s="1"/>
  <c r="J56"/>
  <c r="H57"/>
  <c r="G57"/>
  <c r="C50"/>
  <c r="I57" l="1"/>
  <c r="J58"/>
  <c r="J57"/>
  <c r="D114" l="1"/>
  <c r="D128" s="1"/>
  <c r="D129" l="1"/>
  <c r="D131" l="1"/>
  <c r="D133" s="1"/>
  <c r="J133" s="1"/>
</calcChain>
</file>

<file path=xl/sharedStrings.xml><?xml version="1.0" encoding="utf-8"?>
<sst xmlns="http://schemas.openxmlformats.org/spreadsheetml/2006/main" count="164" uniqueCount="125">
  <si>
    <t>объем тбо</t>
  </si>
  <si>
    <t>трудоемкость на 1 рейс</t>
  </si>
  <si>
    <t>трудоемкость всего</t>
  </si>
  <si>
    <t>водитель</t>
  </si>
  <si>
    <t>грузчик</t>
  </si>
  <si>
    <t>к-во рейсов</t>
  </si>
  <si>
    <t>км на 1рейс</t>
  </si>
  <si>
    <t>итого</t>
  </si>
  <si>
    <t>2. Проезд к месту погрузки ТБО</t>
  </si>
  <si>
    <t>по населенному пункту</t>
  </si>
  <si>
    <t>вне населенного пункта</t>
  </si>
  <si>
    <t>пробег</t>
  </si>
  <si>
    <t>скорость</t>
  </si>
  <si>
    <t>ТО-1</t>
  </si>
  <si>
    <t>ТО-2</t>
  </si>
  <si>
    <t>ТР</t>
  </si>
  <si>
    <t>отработано          м-часов, пробег км</t>
  </si>
  <si>
    <t>3. Проезд к полигону ТБО и  обратно</t>
  </si>
  <si>
    <t xml:space="preserve">Нормативн. численность на весь объем         </t>
  </si>
  <si>
    <t>1.Расчет нормативной трудоемкости</t>
  </si>
  <si>
    <t>2.Расчет фонда заработной платы</t>
  </si>
  <si>
    <t>К-т п.-з. работы</t>
  </si>
  <si>
    <t xml:space="preserve"> - ВОДИТЕЛИ</t>
  </si>
  <si>
    <t xml:space="preserve">    - РАБОЧИЕ</t>
  </si>
  <si>
    <t>4. Рабочие, занятые техническим обслуживанием и текущим ремонтом спецмашин</t>
  </si>
  <si>
    <t>- РЕМОНТНИКИ</t>
  </si>
  <si>
    <t>Нормативная трудоемкость, чел-час</t>
  </si>
  <si>
    <t xml:space="preserve">Итого </t>
  </si>
  <si>
    <t>Часовая тарифная ставка, руб.</t>
  </si>
  <si>
    <t>ФЗП на весь объем, руб.</t>
  </si>
  <si>
    <t>Резерв на отпуск, руб.   (7,7 %)</t>
  </si>
  <si>
    <t>ВСЕГО ФЗП, РУБ.</t>
  </si>
  <si>
    <t>Итого</t>
  </si>
  <si>
    <t>3. Стоимость   ГСМ</t>
  </si>
  <si>
    <t>стоимость 1л, руб.</t>
  </si>
  <si>
    <t>Мусоровоз КО-440-2 дизель, км</t>
  </si>
  <si>
    <t xml:space="preserve">                                           рейсов</t>
  </si>
  <si>
    <t>норма расхода, л</t>
  </si>
  <si>
    <t>пробег, рейсы, моточасы</t>
  </si>
  <si>
    <t>количество горючего, всего</t>
  </si>
  <si>
    <t>стоимость горючего - всего</t>
  </si>
  <si>
    <t>ИТОГО          ГСМ</t>
  </si>
  <si>
    <t>4. Амортизация</t>
  </si>
  <si>
    <t>Амортизируемое имущество</t>
  </si>
  <si>
    <t>Балансовая стоимость, руб.</t>
  </si>
  <si>
    <t>Норма амор-тизации, %</t>
  </si>
  <si>
    <t>Годовая сумма аморт</t>
  </si>
  <si>
    <t>Всего стоимость утилизации, руб.</t>
  </si>
  <si>
    <t>6. Запчасти</t>
  </si>
  <si>
    <t>ФЗП</t>
  </si>
  <si>
    <t>ВСЕГО стоимость запчастей</t>
  </si>
  <si>
    <t>Запчасти</t>
  </si>
  <si>
    <t>Норматив на 1 руб. прямой зарплаты</t>
  </si>
  <si>
    <t>7. Спецодежда</t>
  </si>
  <si>
    <t>ВСЕГО НОРМАТИВНАЯ ТРУДОЕМКОСТЬ И НОРМАТИВНАЯ ЧИСЛЕННОСТЬ</t>
  </si>
  <si>
    <t>ИТОГО</t>
  </si>
  <si>
    <t>Категория рабочих</t>
  </si>
  <si>
    <t>норматив трудоемк</t>
  </si>
  <si>
    <t>норматив численность</t>
  </si>
  <si>
    <t>комбинезон х/б</t>
  </si>
  <si>
    <t>сапоги резиновые</t>
  </si>
  <si>
    <t xml:space="preserve">перчатки с полимерным покрытием 
</t>
  </si>
  <si>
    <t>ботинки на утепляющей прокладке</t>
  </si>
  <si>
    <t>Наименование</t>
  </si>
  <si>
    <t>в расчете на год</t>
  </si>
  <si>
    <t>количество комплектов</t>
  </si>
  <si>
    <t>цена за единицу, рублей</t>
  </si>
  <si>
    <t>Всего стоимость в расчете на год</t>
  </si>
  <si>
    <t>0,33</t>
  </si>
  <si>
    <t>костюм(куртка+брюки) на утепляющей прокладке</t>
  </si>
  <si>
    <t>8. Расходные материалы,  инструмент</t>
  </si>
  <si>
    <t>Инструмент, материалы</t>
  </si>
  <si>
    <t>9. Прочие прямые затраты</t>
  </si>
  <si>
    <t>Ремонт и диагностика</t>
  </si>
  <si>
    <t xml:space="preserve">ВСЕГО стоимость </t>
  </si>
  <si>
    <t>ГСМ служебных  автомобилей</t>
  </si>
  <si>
    <t>ОСАГО</t>
  </si>
  <si>
    <t>Обучение водителей, госпошлина ГИБДД</t>
  </si>
  <si>
    <t>электроэнергия, вода</t>
  </si>
  <si>
    <t>услуги связи</t>
  </si>
  <si>
    <t>прочие услуги (расчет экология, кассовый  аппарат, бланки, канцтовары, почтовые расходы</t>
  </si>
  <si>
    <t>ВСЕГО ПРЯМЫХ РАСХОДОВ</t>
  </si>
  <si>
    <t>Обучение  по охране труда</t>
  </si>
  <si>
    <t>смазочные материалы, к= 0,094</t>
  </si>
  <si>
    <t xml:space="preserve">Норматив </t>
  </si>
  <si>
    <t xml:space="preserve">ВСЕГО  </t>
  </si>
  <si>
    <t>начисления</t>
  </si>
  <si>
    <t>ВСЕГО ЗАТРАТ</t>
  </si>
  <si>
    <t>ВСЕГО СТОИМОСТЬ ВЫВОЗА ТБО</t>
  </si>
  <si>
    <t>НА  1 КУБ.М</t>
  </si>
  <si>
    <t>ИТОГО ОБЩЕЭКПЛУАТАЦИОННЫЕ</t>
  </si>
  <si>
    <t>10. Общеэксплуатационные  расходы</t>
  </si>
  <si>
    <t>РЕНТАБЕЛЬНОСТЬ</t>
  </si>
  <si>
    <t>Непредвиденные расходы</t>
  </si>
  <si>
    <t>годовой фонд рабоч времени, чел-час</t>
  </si>
  <si>
    <t xml:space="preserve">1. Погрузка ТБО в бункер </t>
  </si>
  <si>
    <t xml:space="preserve">                                                                                                                                                                                   </t>
  </si>
  <si>
    <t>Мусоровоз МК-3443-03 дизель, км</t>
  </si>
  <si>
    <t>Зарплата АУП, служащих и МОП</t>
  </si>
  <si>
    <t xml:space="preserve">Премия  </t>
  </si>
  <si>
    <t>Утверждаю</t>
  </si>
  <si>
    <t>Директор МУП "ЖКХ-Комфорт"</t>
  </si>
  <si>
    <t xml:space="preserve"> ________________В.В.Нечай</t>
  </si>
  <si>
    <t>Экономист</t>
  </si>
  <si>
    <t>Н.В.Мусиенко</t>
  </si>
  <si>
    <t>МУП "ЖКХ-Комфорт"</t>
  </si>
  <si>
    <t>Мусоровоз КО-440-2,  МК-3443-03</t>
  </si>
  <si>
    <t>Мусоровоз КО-440-2, МК-3443-03</t>
  </si>
  <si>
    <t>Мусоровоз КО-440-2,МК-3443-03</t>
  </si>
  <si>
    <t xml:space="preserve">            Нормативная              численность                            на 10000 м-час ,                                                      100000 км пробега</t>
  </si>
  <si>
    <t>МК-3443-03 МАЗ</t>
  </si>
  <si>
    <t>Мусоровоз КО-440-2 ГАЗ</t>
  </si>
  <si>
    <t>3698,55м-час :10 х100</t>
  </si>
  <si>
    <t>Объем ТКО, тонн</t>
  </si>
  <si>
    <t>5. Расходы на захоронение (размещение)</t>
  </si>
  <si>
    <t>Контейнеры - 50 штук</t>
  </si>
  <si>
    <t>На 1-го человека в месяц</t>
  </si>
  <si>
    <t>Начисления на зарплату, руб. (30,3%)</t>
  </si>
  <si>
    <t>Цена за 1 ТОННУ</t>
  </si>
  <si>
    <t>охрана труда - 65 % от всех затрат</t>
  </si>
  <si>
    <t>РАСЧЕТ</t>
  </si>
  <si>
    <t>СБОР  И  ВЫВОЗ   ТКО  К МЕСТУ УТИЛИЗАЦИИ (42-51КМ)</t>
  </si>
  <si>
    <t>Всего ТКО</t>
  </si>
  <si>
    <t>"___"______________2020г.</t>
  </si>
  <si>
    <t>СТОИМОСТИ   ВЫВОЗА  ТВЁРДЫХ КОММУНАЛЬНЫХ  ОТХОДОВ ДЛЯ НАСЕЛЕНИЯ ВЫШЕСТЕБЛИЕВСКОГО СЕЛЬСКОГО ПОСЕЛЕНИЯ, ЯНВАРЬ 2021  ГОДА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</si>
</sst>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;[Red]#,##0.00"/>
  </numFmts>
  <fonts count="24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u/>
      <sz val="12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8"/>
      <name val="Arial"/>
      <family val="2"/>
    </font>
    <font>
      <sz val="10"/>
      <color indexed="21"/>
      <name val="Arial"/>
      <family val="2"/>
    </font>
    <font>
      <b/>
      <sz val="10"/>
      <name val="Arial"/>
      <family val="2"/>
    </font>
    <font>
      <b/>
      <sz val="14"/>
      <color theme="1"/>
      <name val="Cambria"/>
      <family val="1"/>
      <charset val="204"/>
      <scheme val="maj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26"/>
      </top>
      <bottom style="thin">
        <color indexed="26"/>
      </bottom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272">
    <xf numFmtId="0" fontId="0" fillId="0" borderId="0" xfId="0"/>
    <xf numFmtId="0" fontId="2" fillId="0" borderId="6" xfId="0" applyFont="1" applyBorder="1"/>
    <xf numFmtId="0" fontId="2" fillId="0" borderId="8" xfId="0" applyFont="1" applyBorder="1"/>
    <xf numFmtId="0" fontId="0" fillId="0" borderId="0" xfId="0" applyAlignment="1">
      <alignment horizontal="center"/>
    </xf>
    <xf numFmtId="0" fontId="0" fillId="0" borderId="14" xfId="0" applyBorder="1"/>
    <xf numFmtId="0" fontId="0" fillId="0" borderId="1" xfId="0" applyBorder="1"/>
    <xf numFmtId="0" fontId="0" fillId="0" borderId="15" xfId="0" applyBorder="1"/>
    <xf numFmtId="2" fontId="0" fillId="0" borderId="1" xfId="0" applyNumberFormat="1" applyBorder="1"/>
    <xf numFmtId="2" fontId="0" fillId="0" borderId="15" xfId="0" applyNumberFormat="1" applyBorder="1"/>
    <xf numFmtId="2" fontId="0" fillId="0" borderId="7" xfId="0" applyNumberFormat="1" applyBorder="1"/>
    <xf numFmtId="0" fontId="2" fillId="0" borderId="19" xfId="0" applyFont="1" applyBorder="1"/>
    <xf numFmtId="0" fontId="0" fillId="0" borderId="22" xfId="0" applyBorder="1" applyAlignment="1">
      <alignment wrapText="1"/>
    </xf>
    <xf numFmtId="0" fontId="2" fillId="0" borderId="24" xfId="0" applyFont="1" applyBorder="1"/>
    <xf numFmtId="0" fontId="0" fillId="0" borderId="25" xfId="0" applyBorder="1"/>
    <xf numFmtId="2" fontId="0" fillId="0" borderId="25" xfId="0" applyNumberFormat="1" applyBorder="1"/>
    <xf numFmtId="0" fontId="0" fillId="0" borderId="28" xfId="0" applyBorder="1"/>
    <xf numFmtId="2" fontId="0" fillId="0" borderId="28" xfId="0" applyNumberFormat="1" applyBorder="1"/>
    <xf numFmtId="2" fontId="0" fillId="0" borderId="29" xfId="0" applyNumberFormat="1" applyBorder="1"/>
    <xf numFmtId="0" fontId="0" fillId="0" borderId="32" xfId="0" applyBorder="1"/>
    <xf numFmtId="0" fontId="2" fillId="0" borderId="0" xfId="0" applyFont="1" applyBorder="1"/>
    <xf numFmtId="0" fontId="0" fillId="0" borderId="0" xfId="0" applyBorder="1"/>
    <xf numFmtId="2" fontId="0" fillId="0" borderId="0" xfId="0" applyNumberFormat="1" applyBorder="1"/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34" xfId="0" applyBorder="1" applyAlignment="1"/>
    <xf numFmtId="0" fontId="0" fillId="0" borderId="16" xfId="0" applyBorder="1" applyAlignment="1"/>
    <xf numFmtId="0" fontId="4" fillId="0" borderId="3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36" xfId="0" applyBorder="1" applyAlignment="1"/>
    <xf numFmtId="0" fontId="0" fillId="0" borderId="39" xfId="0" applyBorder="1" applyAlignment="1"/>
    <xf numFmtId="0" fontId="0" fillId="0" borderId="27" xfId="0" applyBorder="1"/>
    <xf numFmtId="0" fontId="0" fillId="0" borderId="3" xfId="0" applyBorder="1"/>
    <xf numFmtId="0" fontId="0" fillId="0" borderId="4" xfId="0" applyBorder="1"/>
    <xf numFmtId="0" fontId="0" fillId="0" borderId="41" xfId="0" applyBorder="1" applyAlignment="1">
      <alignment wrapText="1"/>
    </xf>
    <xf numFmtId="0" fontId="0" fillId="0" borderId="45" xfId="0" applyBorder="1"/>
    <xf numFmtId="2" fontId="0" fillId="0" borderId="14" xfId="0" applyNumberFormat="1" applyBorder="1"/>
    <xf numFmtId="0" fontId="0" fillId="0" borderId="47" xfId="0" applyBorder="1"/>
    <xf numFmtId="0" fontId="0" fillId="0" borderId="40" xfId="0" applyBorder="1"/>
    <xf numFmtId="0" fontId="0" fillId="0" borderId="28" xfId="0" applyBorder="1" applyAlignment="1">
      <alignment wrapText="1"/>
    </xf>
    <xf numFmtId="0" fontId="0" fillId="0" borderId="28" xfId="0" applyBorder="1" applyAlignment="1">
      <alignment vertical="center" wrapText="1"/>
    </xf>
    <xf numFmtId="0" fontId="0" fillId="0" borderId="28" xfId="0" applyBorder="1" applyAlignment="1">
      <alignment vertical="top" wrapText="1"/>
    </xf>
    <xf numFmtId="0" fontId="1" fillId="0" borderId="0" xfId="0" applyFont="1" applyAlignment="1">
      <alignment horizontal="justify" vertical="top" wrapText="1"/>
    </xf>
    <xf numFmtId="1" fontId="0" fillId="0" borderId="15" xfId="0" applyNumberFormat="1" applyBorder="1"/>
    <xf numFmtId="1" fontId="0" fillId="0" borderId="1" xfId="0" applyNumberFormat="1" applyBorder="1"/>
    <xf numFmtId="1" fontId="0" fillId="0" borderId="25" xfId="0" applyNumberFormat="1" applyBorder="1"/>
    <xf numFmtId="1" fontId="0" fillId="0" borderId="28" xfId="0" applyNumberFormat="1" applyBorder="1"/>
    <xf numFmtId="1" fontId="0" fillId="0" borderId="40" xfId="0" applyNumberFormat="1" applyBorder="1"/>
    <xf numFmtId="1" fontId="0" fillId="0" borderId="10" xfId="0" applyNumberFormat="1" applyBorder="1"/>
    <xf numFmtId="1" fontId="0" fillId="0" borderId="48" xfId="0" applyNumberFormat="1" applyBorder="1"/>
    <xf numFmtId="0" fontId="4" fillId="0" borderId="29" xfId="0" applyFont="1" applyBorder="1" applyAlignment="1">
      <alignment vertical="center" wrapText="1"/>
    </xf>
    <xf numFmtId="0" fontId="11" fillId="0" borderId="0" xfId="0" applyFont="1" applyAlignment="1">
      <alignment horizontal="center"/>
    </xf>
    <xf numFmtId="0" fontId="0" fillId="0" borderId="49" xfId="0" applyBorder="1"/>
    <xf numFmtId="0" fontId="0" fillId="0" borderId="9" xfId="0" applyBorder="1"/>
    <xf numFmtId="0" fontId="0" fillId="0" borderId="27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22" xfId="0" applyBorder="1"/>
    <xf numFmtId="1" fontId="0" fillId="0" borderId="9" xfId="0" applyNumberFormat="1" applyBorder="1"/>
    <xf numFmtId="1" fontId="0" fillId="0" borderId="4" xfId="0" applyNumberFormat="1" applyBorder="1"/>
    <xf numFmtId="1" fontId="0" fillId="0" borderId="22" xfId="0" applyNumberFormat="1" applyBorder="1"/>
    <xf numFmtId="0" fontId="0" fillId="0" borderId="29" xfId="0" applyBorder="1" applyAlignment="1">
      <alignment vertical="top" wrapText="1"/>
    </xf>
    <xf numFmtId="1" fontId="0" fillId="0" borderId="49" xfId="0" applyNumberFormat="1" applyBorder="1"/>
    <xf numFmtId="1" fontId="0" fillId="0" borderId="5" xfId="0" applyNumberFormat="1" applyBorder="1"/>
    <xf numFmtId="1" fontId="0" fillId="0" borderId="29" xfId="0" applyNumberFormat="1" applyBorder="1"/>
    <xf numFmtId="1" fontId="0" fillId="0" borderId="0" xfId="0" applyNumberFormat="1"/>
    <xf numFmtId="0" fontId="4" fillId="0" borderId="27" xfId="0" applyFont="1" applyBorder="1"/>
    <xf numFmtId="0" fontId="0" fillId="0" borderId="8" xfId="0" applyBorder="1"/>
    <xf numFmtId="0" fontId="0" fillId="0" borderId="27" xfId="0" applyBorder="1" applyAlignment="1">
      <alignment horizontal="center" vertical="center"/>
    </xf>
    <xf numFmtId="164" fontId="0" fillId="0" borderId="0" xfId="0" applyNumberFormat="1"/>
    <xf numFmtId="1" fontId="0" fillId="0" borderId="23" xfId="0" applyNumberFormat="1" applyBorder="1"/>
    <xf numFmtId="0" fontId="0" fillId="0" borderId="28" xfId="0" applyBorder="1" applyAlignment="1">
      <alignment horizontal="center" vertical="center" wrapText="1"/>
    </xf>
    <xf numFmtId="0" fontId="0" fillId="0" borderId="28" xfId="0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0" borderId="0" xfId="0" applyFont="1"/>
    <xf numFmtId="0" fontId="0" fillId="0" borderId="51" xfId="0" applyBorder="1"/>
    <xf numFmtId="0" fontId="5" fillId="0" borderId="0" xfId="0" applyFont="1" applyBorder="1" applyAlignment="1">
      <alignment horizontal="center" vertical="center"/>
    </xf>
    <xf numFmtId="1" fontId="0" fillId="0" borderId="7" xfId="0" applyNumberFormat="1" applyBorder="1"/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right"/>
    </xf>
    <xf numFmtId="4" fontId="15" fillId="0" borderId="52" xfId="0" applyNumberFormat="1" applyFont="1" applyFill="1" applyBorder="1" applyAlignment="1">
      <alignment horizontal="righ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/>
    </xf>
    <xf numFmtId="0" fontId="0" fillId="0" borderId="6" xfId="0" applyBorder="1"/>
    <xf numFmtId="1" fontId="0" fillId="0" borderId="1" xfId="0" applyNumberFormat="1" applyFont="1" applyBorder="1" applyAlignment="1">
      <alignment horizontal="right"/>
    </xf>
    <xf numFmtId="1" fontId="0" fillId="0" borderId="1" xfId="0" applyNumberFormat="1" applyBorder="1" applyAlignment="1">
      <alignment horizontal="right"/>
    </xf>
    <xf numFmtId="0" fontId="12" fillId="0" borderId="31" xfId="0" applyFont="1" applyBorder="1" applyAlignment="1">
      <alignment horizontal="center"/>
    </xf>
    <xf numFmtId="0" fontId="0" fillId="0" borderId="32" xfId="0" applyBorder="1" applyAlignment="1">
      <alignment wrapText="1"/>
    </xf>
    <xf numFmtId="0" fontId="0" fillId="0" borderId="33" xfId="0" applyFont="1" applyBorder="1" applyAlignment="1">
      <alignment horizontal="center" wrapText="1"/>
    </xf>
    <xf numFmtId="0" fontId="4" fillId="0" borderId="50" xfId="0" applyFont="1" applyBorder="1"/>
    <xf numFmtId="2" fontId="0" fillId="0" borderId="1" xfId="0" applyNumberFormat="1" applyFont="1" applyBorder="1" applyAlignment="1">
      <alignment horizontal="right"/>
    </xf>
    <xf numFmtId="2" fontId="0" fillId="0" borderId="9" xfId="0" applyNumberFormat="1" applyFont="1" applyBorder="1" applyAlignment="1">
      <alignment horizontal="right"/>
    </xf>
    <xf numFmtId="0" fontId="0" fillId="0" borderId="4" xfId="0" applyFont="1" applyBorder="1" applyAlignment="1">
      <alignment horizontal="right"/>
    </xf>
    <xf numFmtId="2" fontId="0" fillId="0" borderId="4" xfId="0" applyNumberFormat="1" applyFont="1" applyBorder="1" applyAlignment="1">
      <alignment horizontal="right"/>
    </xf>
    <xf numFmtId="0" fontId="0" fillId="0" borderId="22" xfId="0" applyFont="1" applyBorder="1" applyAlignment="1">
      <alignment horizontal="right"/>
    </xf>
    <xf numFmtId="0" fontId="0" fillId="0" borderId="6" xfId="0" applyBorder="1" applyAlignment="1">
      <alignment wrapText="1"/>
    </xf>
    <xf numFmtId="0" fontId="4" fillId="0" borderId="0" xfId="0" applyFont="1" applyBorder="1"/>
    <xf numFmtId="0" fontId="0" fillId="0" borderId="0" xfId="0" applyFont="1" applyBorder="1" applyAlignment="1">
      <alignment horizontal="right"/>
    </xf>
    <xf numFmtId="1" fontId="0" fillId="0" borderId="0" xfId="0" applyNumberFormat="1" applyBorder="1"/>
    <xf numFmtId="1" fontId="5" fillId="0" borderId="0" xfId="0" applyNumberFormat="1" applyFont="1"/>
    <xf numFmtId="0" fontId="5" fillId="0" borderId="0" xfId="0" applyFont="1"/>
    <xf numFmtId="0" fontId="0" fillId="0" borderId="32" xfId="0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5" fillId="0" borderId="27" xfId="0" applyFont="1" applyBorder="1"/>
    <xf numFmtId="0" fontId="0" fillId="0" borderId="6" xfId="0" applyFill="1" applyBorder="1" applyAlignment="1">
      <alignment wrapText="1"/>
    </xf>
    <xf numFmtId="1" fontId="0" fillId="0" borderId="33" xfId="0" applyNumberFormat="1" applyBorder="1"/>
    <xf numFmtId="1" fontId="11" fillId="0" borderId="0" xfId="0" applyNumberFormat="1" applyFont="1"/>
    <xf numFmtId="0" fontId="11" fillId="0" borderId="28" xfId="0" applyFont="1" applyBorder="1"/>
    <xf numFmtId="0" fontId="4" fillId="0" borderId="28" xfId="0" applyFont="1" applyBorder="1"/>
    <xf numFmtId="1" fontId="4" fillId="0" borderId="29" xfId="0" applyNumberFormat="1" applyFont="1" applyBorder="1"/>
    <xf numFmtId="2" fontId="0" fillId="0" borderId="0" xfId="0" applyNumberFormat="1"/>
    <xf numFmtId="0" fontId="5" fillId="0" borderId="17" xfId="0" applyFont="1" applyBorder="1"/>
    <xf numFmtId="0" fontId="0" fillId="0" borderId="53" xfId="0" applyBorder="1"/>
    <xf numFmtId="1" fontId="11" fillId="0" borderId="2" xfId="0" applyNumberFormat="1" applyFont="1" applyBorder="1"/>
    <xf numFmtId="0" fontId="0" fillId="0" borderId="31" xfId="0" applyBorder="1" applyAlignment="1">
      <alignment vertical="top"/>
    </xf>
    <xf numFmtId="1" fontId="16" fillId="0" borderId="29" xfId="0" applyNumberFormat="1" applyFont="1" applyBorder="1"/>
    <xf numFmtId="10" fontId="0" fillId="0" borderId="1" xfId="0" applyNumberFormat="1" applyBorder="1"/>
    <xf numFmtId="1" fontId="5" fillId="0" borderId="29" xfId="0" applyNumberFormat="1" applyFont="1" applyBorder="1"/>
    <xf numFmtId="0" fontId="16" fillId="0" borderId="27" xfId="0" applyFont="1" applyBorder="1" applyAlignment="1">
      <alignment vertical="top"/>
    </xf>
    <xf numFmtId="1" fontId="16" fillId="0" borderId="29" xfId="0" applyNumberFormat="1" applyFont="1" applyBorder="1" applyAlignment="1">
      <alignment vertical="top"/>
    </xf>
    <xf numFmtId="0" fontId="5" fillId="0" borderId="28" xfId="0" applyFont="1" applyBorder="1"/>
    <xf numFmtId="0" fontId="0" fillId="0" borderId="6" xfId="0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0" fillId="0" borderId="48" xfId="0" applyNumberFormat="1" applyBorder="1"/>
    <xf numFmtId="2" fontId="0" fillId="0" borderId="26" xfId="0" applyNumberFormat="1" applyBorder="1"/>
    <xf numFmtId="0" fontId="12" fillId="0" borderId="27" xfId="0" applyFont="1" applyBorder="1" applyAlignment="1">
      <alignment vertical="top"/>
    </xf>
    <xf numFmtId="0" fontId="0" fillId="0" borderId="7" xfId="0" applyBorder="1"/>
    <xf numFmtId="0" fontId="0" fillId="0" borderId="12" xfId="0" applyBorder="1" applyAlignment="1">
      <alignment vertical="top" wrapText="1"/>
    </xf>
    <xf numFmtId="1" fontId="0" fillId="0" borderId="43" xfId="0" applyNumberFormat="1" applyBorder="1"/>
    <xf numFmtId="1" fontId="0" fillId="0" borderId="12" xfId="0" applyNumberFormat="1" applyBorder="1"/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vertical="top" wrapText="1"/>
    </xf>
    <xf numFmtId="0" fontId="0" fillId="0" borderId="24" xfId="0" applyBorder="1"/>
    <xf numFmtId="0" fontId="0" fillId="0" borderId="26" xfId="0" applyBorder="1"/>
    <xf numFmtId="0" fontId="0" fillId="0" borderId="19" xfId="0" applyBorder="1"/>
    <xf numFmtId="0" fontId="0" fillId="0" borderId="6" xfId="0" applyBorder="1" applyAlignment="1">
      <alignment horizontal="center"/>
    </xf>
    <xf numFmtId="0" fontId="0" fillId="0" borderId="31" xfId="0" applyBorder="1"/>
    <xf numFmtId="0" fontId="5" fillId="0" borderId="8" xfId="0" applyFont="1" applyBorder="1"/>
    <xf numFmtId="1" fontId="11" fillId="0" borderId="10" xfId="0" applyNumberFormat="1" applyFont="1" applyBorder="1"/>
    <xf numFmtId="0" fontId="0" fillId="0" borderId="55" xfId="0" applyBorder="1"/>
    <xf numFmtId="0" fontId="0" fillId="0" borderId="56" xfId="0" applyBorder="1"/>
    <xf numFmtId="0" fontId="11" fillId="0" borderId="0" xfId="0" applyFont="1" applyBorder="1" applyAlignment="1">
      <alignment horizontal="center"/>
    </xf>
    <xf numFmtId="4" fontId="15" fillId="0" borderId="57" xfId="0" applyNumberFormat="1" applyFont="1" applyFill="1" applyBorder="1" applyAlignment="1">
      <alignment horizontal="right" vertical="top" wrapText="1"/>
    </xf>
    <xf numFmtId="4" fontId="15" fillId="0" borderId="58" xfId="0" applyNumberFormat="1" applyFont="1" applyFill="1" applyBorder="1" applyAlignment="1">
      <alignment horizontal="right" vertical="top" wrapText="1"/>
    </xf>
    <xf numFmtId="4" fontId="14" fillId="3" borderId="59" xfId="1" applyNumberFormat="1" applyFont="1" applyFill="1" applyBorder="1" applyAlignment="1">
      <alignment horizontal="right" vertical="top" wrapText="1"/>
    </xf>
    <xf numFmtId="4" fontId="14" fillId="3" borderId="0" xfId="1" applyNumberFormat="1" applyFont="1" applyFill="1" applyBorder="1" applyAlignment="1">
      <alignment horizontal="right" vertical="top" wrapText="1"/>
    </xf>
    <xf numFmtId="4" fontId="15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justify" vertical="top" wrapText="1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horizontal="center" vertical="top" wrapText="1"/>
    </xf>
    <xf numFmtId="3" fontId="3" fillId="2" borderId="0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center" wrapText="1"/>
    </xf>
    <xf numFmtId="0" fontId="4" fillId="0" borderId="3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0" fillId="0" borderId="29" xfId="0" applyBorder="1"/>
    <xf numFmtId="0" fontId="18" fillId="0" borderId="27" xfId="0" applyFont="1" applyBorder="1"/>
    <xf numFmtId="0" fontId="18" fillId="0" borderId="28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top" wrapText="1"/>
    </xf>
    <xf numFmtId="0" fontId="18" fillId="0" borderId="29" xfId="0" applyFont="1" applyBorder="1" applyAlignment="1">
      <alignment horizontal="center" vertical="top" wrapText="1"/>
    </xf>
    <xf numFmtId="1" fontId="0" fillId="0" borderId="56" xfId="0" applyNumberFormat="1" applyBorder="1"/>
    <xf numFmtId="0" fontId="0" fillId="0" borderId="22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22" xfId="0" applyBorder="1" applyAlignment="1">
      <alignment vertical="top" wrapText="1"/>
    </xf>
    <xf numFmtId="0" fontId="2" fillId="0" borderId="50" xfId="0" applyFont="1" applyBorder="1"/>
    <xf numFmtId="1" fontId="19" fillId="0" borderId="23" xfId="0" applyNumberFormat="1" applyFont="1" applyBorder="1"/>
    <xf numFmtId="0" fontId="0" fillId="0" borderId="19" xfId="0" applyBorder="1" applyAlignment="1">
      <alignment wrapText="1"/>
    </xf>
    <xf numFmtId="0" fontId="0" fillId="0" borderId="55" xfId="0" applyBorder="1" applyAlignment="1">
      <alignment wrapText="1"/>
    </xf>
    <xf numFmtId="165" fontId="0" fillId="0" borderId="25" xfId="0" applyNumberFormat="1" applyBorder="1"/>
    <xf numFmtId="4" fontId="0" fillId="0" borderId="29" xfId="0" applyNumberFormat="1" applyBorder="1"/>
    <xf numFmtId="1" fontId="19" fillId="0" borderId="25" xfId="0" applyNumberFormat="1" applyFont="1" applyBorder="1"/>
    <xf numFmtId="1" fontId="19" fillId="0" borderId="26" xfId="0" applyNumberFormat="1" applyFont="1" applyBorder="1"/>
    <xf numFmtId="1" fontId="19" fillId="0" borderId="54" xfId="0" applyNumberFormat="1" applyFont="1" applyBorder="1"/>
    <xf numFmtId="0" fontId="5" fillId="0" borderId="0" xfId="0" applyFont="1" applyBorder="1"/>
    <xf numFmtId="0" fontId="17" fillId="0" borderId="0" xfId="0" applyFont="1" applyBorder="1"/>
    <xf numFmtId="0" fontId="0" fillId="0" borderId="33" xfId="0" applyBorder="1"/>
    <xf numFmtId="0" fontId="17" fillId="0" borderId="28" xfId="0" applyFont="1" applyBorder="1"/>
    <xf numFmtId="0" fontId="0" fillId="0" borderId="0" xfId="0" applyBorder="1"/>
    <xf numFmtId="0" fontId="20" fillId="0" borderId="0" xfId="0" applyFont="1" applyAlignment="1">
      <alignment horizontal="center"/>
    </xf>
    <xf numFmtId="0" fontId="0" fillId="0" borderId="0" xfId="0"/>
    <xf numFmtId="0" fontId="20" fillId="0" borderId="0" xfId="0" applyFont="1"/>
    <xf numFmtId="0" fontId="17" fillId="0" borderId="0" xfId="0" applyFont="1" applyAlignment="1">
      <alignment horizontal="center"/>
    </xf>
    <xf numFmtId="0" fontId="0" fillId="0" borderId="0" xfId="0" applyBorder="1"/>
    <xf numFmtId="0" fontId="0" fillId="0" borderId="0" xfId="0"/>
    <xf numFmtId="0" fontId="0" fillId="0" borderId="0" xfId="0"/>
    <xf numFmtId="0" fontId="17" fillId="0" borderId="0" xfId="0" applyFont="1"/>
    <xf numFmtId="0" fontId="4" fillId="0" borderId="2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56" xfId="0" applyBorder="1" applyAlignment="1">
      <alignment wrapText="1"/>
    </xf>
    <xf numFmtId="0" fontId="0" fillId="0" borderId="61" xfId="0" applyBorder="1"/>
    <xf numFmtId="0" fontId="0" fillId="0" borderId="49" xfId="0" applyBorder="1" applyAlignment="1">
      <alignment wrapText="1"/>
    </xf>
    <xf numFmtId="0" fontId="0" fillId="0" borderId="37" xfId="0" applyBorder="1" applyAlignment="1"/>
    <xf numFmtId="0" fontId="0" fillId="0" borderId="5" xfId="0" applyBorder="1" applyAlignment="1"/>
    <xf numFmtId="2" fontId="0" fillId="0" borderId="38" xfId="0" applyNumberFormat="1" applyBorder="1"/>
    <xf numFmtId="0" fontId="0" fillId="0" borderId="38" xfId="0" applyBorder="1" applyAlignment="1"/>
    <xf numFmtId="0" fontId="0" fillId="0" borderId="7" xfId="0" applyBorder="1" applyAlignment="1"/>
    <xf numFmtId="0" fontId="0" fillId="0" borderId="7" xfId="0" applyBorder="1" applyAlignment="1">
      <alignment horizontal="right"/>
    </xf>
    <xf numFmtId="2" fontId="0" fillId="0" borderId="11" xfId="0" applyNumberFormat="1" applyBorder="1"/>
    <xf numFmtId="2" fontId="0" fillId="0" borderId="62" xfId="0" applyNumberFormat="1" applyBorder="1"/>
    <xf numFmtId="0" fontId="0" fillId="0" borderId="0" xfId="0"/>
    <xf numFmtId="2" fontId="23" fillId="0" borderId="29" xfId="0" applyNumberFormat="1" applyFont="1" applyBorder="1"/>
    <xf numFmtId="0" fontId="23" fillId="0" borderId="27" xfId="0" applyFont="1" applyBorder="1"/>
    <xf numFmtId="0" fontId="0" fillId="0" borderId="0" xfId="0"/>
    <xf numFmtId="10" fontId="0" fillId="0" borderId="28" xfId="0" applyNumberFormat="1" applyFont="1" applyBorder="1"/>
    <xf numFmtId="0" fontId="4" fillId="0" borderId="4" xfId="0" applyFont="1" applyBorder="1"/>
    <xf numFmtId="0" fontId="0" fillId="0" borderId="0" xfId="0" applyBorder="1"/>
    <xf numFmtId="0" fontId="0" fillId="0" borderId="0" xfId="0"/>
    <xf numFmtId="0" fontId="7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2" xfId="0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44" xfId="0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32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44" xfId="0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0" fillId="0" borderId="11" xfId="0" applyBorder="1" applyAlignment="1">
      <alignment horizontal="center" wrapText="1"/>
    </xf>
    <xf numFmtId="0" fontId="0" fillId="0" borderId="60" xfId="0" applyBorder="1" applyAlignment="1">
      <alignment horizontal="center" wrapText="1"/>
    </xf>
    <xf numFmtId="0" fontId="4" fillId="0" borderId="38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53" xfId="0" applyBorder="1" applyAlignment="1">
      <alignment horizontal="center" wrapText="1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/>
    <xf numFmtId="0" fontId="5" fillId="0" borderId="0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/>
    </xf>
    <xf numFmtId="0" fontId="0" fillId="0" borderId="0" xfId="0"/>
    <xf numFmtId="0" fontId="22" fillId="0" borderId="0" xfId="0" applyFont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2" fontId="5" fillId="0" borderId="0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0"/>
  <sheetViews>
    <sheetView tabSelected="1" topLeftCell="A124" zoomScale="98" zoomScaleNormal="98" workbookViewId="0">
      <selection activeCell="A8" sqref="A8:G8"/>
    </sheetView>
  </sheetViews>
  <sheetFormatPr defaultRowHeight="15"/>
  <cols>
    <col min="1" max="1" width="36.28515625" customWidth="1"/>
    <col min="2" max="2" width="15" customWidth="1"/>
    <col min="3" max="3" width="12.140625" customWidth="1"/>
    <col min="4" max="4" width="18.5703125" customWidth="1"/>
    <col min="5" max="5" width="14" customWidth="1"/>
    <col min="6" max="6" width="12.28515625" customWidth="1"/>
    <col min="7" max="7" width="12.5703125" customWidth="1"/>
    <col min="8" max="8" width="11.28515625" customWidth="1"/>
    <col min="9" max="9" width="12" customWidth="1"/>
    <col min="10" max="10" width="16.85546875" customWidth="1"/>
    <col min="11" max="12" width="9.85546875" bestFit="1" customWidth="1"/>
    <col min="14" max="14" width="20.5703125" customWidth="1"/>
  </cols>
  <sheetData>
    <row r="1" spans="1:9" s="195" customFormat="1" ht="25.5" customHeight="1">
      <c r="E1" s="220" t="s">
        <v>100</v>
      </c>
      <c r="F1" s="220"/>
      <c r="G1" s="220"/>
      <c r="H1" s="220"/>
      <c r="I1" s="220"/>
    </row>
    <row r="2" spans="1:9" s="214" customFormat="1" ht="19.5" customHeight="1">
      <c r="E2" s="220" t="s">
        <v>101</v>
      </c>
      <c r="F2" s="220"/>
      <c r="G2" s="220"/>
      <c r="H2" s="220"/>
      <c r="I2" s="220"/>
    </row>
    <row r="3" spans="1:9" s="214" customFormat="1" ht="24" customHeight="1">
      <c r="E3" s="220" t="s">
        <v>102</v>
      </c>
      <c r="F3" s="220"/>
      <c r="G3" s="220"/>
      <c r="H3" s="220"/>
      <c r="I3" s="220"/>
    </row>
    <row r="4" spans="1:9" s="195" customFormat="1" ht="27.75" customHeight="1">
      <c r="E4" s="220" t="s">
        <v>123</v>
      </c>
      <c r="F4" s="220"/>
      <c r="G4" s="220"/>
      <c r="H4" s="220"/>
      <c r="I4" s="220"/>
    </row>
    <row r="5" spans="1:9" s="195" customFormat="1" ht="18.75" customHeight="1">
      <c r="A5" s="218" t="s">
        <v>120</v>
      </c>
      <c r="B5" s="218"/>
      <c r="C5" s="218"/>
      <c r="D5" s="218"/>
      <c r="E5" s="218"/>
      <c r="F5" s="218"/>
      <c r="G5" s="218"/>
      <c r="H5" s="218"/>
    </row>
    <row r="6" spans="1:9" s="210" customFormat="1" ht="39" customHeight="1">
      <c r="A6" s="219" t="s">
        <v>124</v>
      </c>
      <c r="B6" s="219"/>
      <c r="C6" s="219"/>
      <c r="D6" s="219"/>
      <c r="E6" s="219"/>
      <c r="F6" s="219"/>
      <c r="G6" s="219"/>
      <c r="H6" s="219"/>
    </row>
    <row r="7" spans="1:9" s="190" customFormat="1" ht="19.5" customHeight="1">
      <c r="A7" s="218" t="s">
        <v>105</v>
      </c>
      <c r="B7" s="218"/>
      <c r="C7" s="218"/>
      <c r="D7" s="218"/>
      <c r="E7" s="218"/>
      <c r="F7" s="218"/>
      <c r="G7" s="218"/>
      <c r="H7" s="218"/>
    </row>
    <row r="8" spans="1:9" ht="17.25" customHeight="1">
      <c r="A8" s="217" t="s">
        <v>121</v>
      </c>
      <c r="B8" s="217"/>
      <c r="C8" s="217"/>
      <c r="D8" s="217"/>
      <c r="E8" s="217"/>
      <c r="F8" s="217"/>
      <c r="G8" s="217"/>
    </row>
    <row r="9" spans="1:9" ht="16.5" customHeight="1">
      <c r="A9" s="216" t="s">
        <v>19</v>
      </c>
      <c r="B9" s="217"/>
      <c r="C9" s="217"/>
      <c r="D9" s="217"/>
      <c r="E9" s="217"/>
      <c r="F9" s="217"/>
      <c r="G9" s="217"/>
    </row>
    <row r="10" spans="1:9" ht="15.75" thickBot="1">
      <c r="A10" s="215" t="s">
        <v>95</v>
      </c>
      <c r="B10" s="215"/>
      <c r="C10" s="215"/>
      <c r="D10" s="215"/>
      <c r="E10" s="215"/>
      <c r="F10" s="215"/>
      <c r="G10" s="215"/>
    </row>
    <row r="11" spans="1:9">
      <c r="A11" s="238"/>
      <c r="B11" s="236" t="s">
        <v>0</v>
      </c>
      <c r="C11" s="234" t="s">
        <v>5</v>
      </c>
      <c r="D11" s="227" t="s">
        <v>1</v>
      </c>
      <c r="E11" s="227"/>
      <c r="F11" s="227" t="s">
        <v>2</v>
      </c>
      <c r="G11" s="240"/>
      <c r="H11" s="223" t="s">
        <v>11</v>
      </c>
    </row>
    <row r="12" spans="1:9" ht="15.75" thickBot="1">
      <c r="A12" s="239"/>
      <c r="B12" s="237"/>
      <c r="C12" s="235"/>
      <c r="D12" s="167" t="s">
        <v>3</v>
      </c>
      <c r="E12" s="167" t="s">
        <v>4</v>
      </c>
      <c r="F12" s="11" t="s">
        <v>3</v>
      </c>
      <c r="G12" s="34" t="s">
        <v>4</v>
      </c>
      <c r="H12" s="224"/>
    </row>
    <row r="13" spans="1:9" ht="31.5" customHeight="1">
      <c r="A13" s="172" t="s">
        <v>111</v>
      </c>
      <c r="B13" s="6">
        <v>3304</v>
      </c>
      <c r="C13" s="6">
        <v>440</v>
      </c>
      <c r="D13" s="6">
        <v>1.41</v>
      </c>
      <c r="E13" s="6">
        <v>1.41</v>
      </c>
      <c r="F13" s="6">
        <f>PRODUCT(D13,C13)</f>
        <v>620.4</v>
      </c>
      <c r="G13" s="35">
        <f>PRODUCT(C13,E13)</f>
        <v>620.4</v>
      </c>
      <c r="H13" s="37">
        <f>PRODUCT(C13,4)</f>
        <v>1760</v>
      </c>
    </row>
    <row r="14" spans="1:9" ht="15.75" thickBot="1">
      <c r="A14" s="173" t="s">
        <v>110</v>
      </c>
      <c r="B14" s="52">
        <v>3304</v>
      </c>
      <c r="C14" s="52">
        <v>207</v>
      </c>
      <c r="D14" s="52">
        <v>2.82</v>
      </c>
      <c r="E14" s="52">
        <v>5.64</v>
      </c>
      <c r="F14" s="6">
        <f>PRODUCT(D14,C14)</f>
        <v>583.74</v>
      </c>
      <c r="G14" s="35">
        <f>PRODUCT(C14,E14)</f>
        <v>1167.48</v>
      </c>
      <c r="H14" s="37">
        <f>PRODUCT(C14,4)</f>
        <v>828</v>
      </c>
    </row>
    <row r="15" spans="1:9" ht="16.5" thickBot="1">
      <c r="A15" s="104" t="s">
        <v>7</v>
      </c>
      <c r="B15" s="15">
        <f>SUM(B13:B14)</f>
        <v>6608</v>
      </c>
      <c r="C15" s="15">
        <f>SUM(C13:C14)</f>
        <v>647</v>
      </c>
      <c r="D15" s="15"/>
      <c r="E15" s="15"/>
      <c r="F15" s="16">
        <f>SUM(F13:F14)</f>
        <v>1204.1399999999999</v>
      </c>
      <c r="G15" s="36">
        <f>SUM(G13:G14)</f>
        <v>1787.88</v>
      </c>
      <c r="H15" s="38">
        <f>SUM(H13:H14)</f>
        <v>2588</v>
      </c>
    </row>
    <row r="16" spans="1:9" ht="15.75">
      <c r="A16" s="19"/>
      <c r="B16" s="20"/>
      <c r="C16" s="20"/>
      <c r="D16" s="20"/>
      <c r="E16" s="20"/>
      <c r="F16" s="21"/>
      <c r="G16" s="21"/>
    </row>
    <row r="17" spans="1:8" ht="16.5" thickBot="1">
      <c r="A17" s="225" t="s">
        <v>8</v>
      </c>
      <c r="B17" s="226"/>
      <c r="C17" s="226"/>
      <c r="D17" s="226"/>
      <c r="E17" s="226"/>
      <c r="F17" s="226"/>
      <c r="G17" s="226"/>
    </row>
    <row r="18" spans="1:8">
      <c r="A18" s="229"/>
      <c r="B18" s="231" t="s">
        <v>6</v>
      </c>
      <c r="C18" s="252" t="s">
        <v>5</v>
      </c>
      <c r="D18" s="227" t="s">
        <v>11</v>
      </c>
      <c r="E18" s="227" t="s">
        <v>12</v>
      </c>
      <c r="F18" s="242" t="s">
        <v>21</v>
      </c>
      <c r="G18" s="227" t="s">
        <v>2</v>
      </c>
      <c r="H18" s="228"/>
    </row>
    <row r="19" spans="1:8" ht="15.75" thickBot="1">
      <c r="A19" s="230"/>
      <c r="B19" s="232"/>
      <c r="C19" s="253"/>
      <c r="D19" s="233"/>
      <c r="E19" s="233"/>
      <c r="F19" s="243"/>
      <c r="G19" s="22" t="s">
        <v>3</v>
      </c>
      <c r="H19" s="23" t="s">
        <v>4</v>
      </c>
    </row>
    <row r="20" spans="1:8">
      <c r="A20" s="221" t="s">
        <v>9</v>
      </c>
      <c r="B20" s="222"/>
      <c r="C20" s="159"/>
      <c r="D20" s="159"/>
      <c r="E20" s="159"/>
      <c r="F20" s="159"/>
      <c r="G20" s="24"/>
      <c r="H20" s="29"/>
    </row>
    <row r="21" spans="1:8" ht="15.75">
      <c r="A21" s="1" t="s">
        <v>106</v>
      </c>
      <c r="B21" s="5">
        <v>1</v>
      </c>
      <c r="C21" s="5">
        <v>647</v>
      </c>
      <c r="D21" s="5">
        <f>PRODUCT(B21:C21)</f>
        <v>647</v>
      </c>
      <c r="E21" s="5">
        <v>26</v>
      </c>
      <c r="F21" s="5">
        <v>1.07</v>
      </c>
      <c r="G21" s="7">
        <f>PRODUCT(D21,1/E21,F21)</f>
        <v>26.626538461538466</v>
      </c>
      <c r="H21" s="9">
        <f>PRODUCT(G21,1.5)</f>
        <v>39.939807692307696</v>
      </c>
    </row>
    <row r="22" spans="1:8">
      <c r="A22" s="248" t="s">
        <v>10</v>
      </c>
      <c r="B22" s="249"/>
      <c r="C22" s="160"/>
      <c r="D22" s="160"/>
      <c r="E22" s="160"/>
      <c r="F22" s="20"/>
      <c r="G22" s="25"/>
      <c r="H22" s="30"/>
    </row>
    <row r="23" spans="1:8" ht="16.5" thickBot="1">
      <c r="A23" s="1" t="s">
        <v>107</v>
      </c>
      <c r="B23" s="5">
        <v>8</v>
      </c>
      <c r="C23" s="5">
        <v>647</v>
      </c>
      <c r="D23" s="5">
        <f>PRODUCT(B23:C23)</f>
        <v>5176</v>
      </c>
      <c r="E23" s="5">
        <v>42</v>
      </c>
      <c r="F23" s="5">
        <v>1.07</v>
      </c>
      <c r="G23" s="7">
        <f>PRODUCT(D23,1/E23,F23)</f>
        <v>131.86476190476191</v>
      </c>
      <c r="H23" s="9">
        <f>PRODUCT(G23,1.5)</f>
        <v>197.79714285714286</v>
      </c>
    </row>
    <row r="24" spans="1:8" ht="16.5" thickBot="1">
      <c r="A24" s="104" t="s">
        <v>7</v>
      </c>
      <c r="B24" s="15"/>
      <c r="C24" s="15"/>
      <c r="D24" s="15">
        <f>SUM(D21:D23)</f>
        <v>5823</v>
      </c>
      <c r="E24" s="15"/>
      <c r="F24" s="15"/>
      <c r="G24" s="16">
        <f>SUM(G20:G23)</f>
        <v>158.49130036630038</v>
      </c>
      <c r="H24" s="17">
        <f>SUM(H20:H23)</f>
        <v>237.73695054945057</v>
      </c>
    </row>
    <row r="26" spans="1:8" ht="16.5" thickBot="1">
      <c r="A26" s="225" t="s">
        <v>17</v>
      </c>
      <c r="B26" s="226"/>
      <c r="C26" s="226"/>
      <c r="D26" s="226"/>
      <c r="E26" s="226"/>
      <c r="F26" s="226"/>
      <c r="G26" s="226"/>
    </row>
    <row r="27" spans="1:8" ht="15" customHeight="1" thickBot="1">
      <c r="A27" s="229"/>
      <c r="B27" s="231" t="s">
        <v>6</v>
      </c>
      <c r="C27" s="252" t="s">
        <v>5</v>
      </c>
      <c r="D27" s="227" t="s">
        <v>11</v>
      </c>
      <c r="E27" s="227" t="s">
        <v>12</v>
      </c>
      <c r="F27" s="251" t="s">
        <v>21</v>
      </c>
      <c r="G27" s="246" t="s">
        <v>2</v>
      </c>
      <c r="H27" s="247"/>
    </row>
    <row r="28" spans="1:8" ht="15.75" thickBot="1">
      <c r="A28" s="230"/>
      <c r="B28" s="232"/>
      <c r="C28" s="253"/>
      <c r="D28" s="233"/>
      <c r="E28" s="233"/>
      <c r="F28" s="243"/>
      <c r="G28" s="198" t="s">
        <v>3</v>
      </c>
      <c r="H28" s="196" t="s">
        <v>4</v>
      </c>
    </row>
    <row r="29" spans="1:8">
      <c r="A29" s="221" t="s">
        <v>9</v>
      </c>
      <c r="B29" s="222"/>
      <c r="C29" s="26"/>
      <c r="D29" s="26"/>
      <c r="E29" s="26"/>
      <c r="F29" s="26"/>
      <c r="G29" s="199"/>
      <c r="H29" s="200"/>
    </row>
    <row r="30" spans="1:8" ht="15.75">
      <c r="A30" s="1" t="s">
        <v>108</v>
      </c>
      <c r="B30" s="5">
        <v>1</v>
      </c>
      <c r="C30" s="5">
        <v>324</v>
      </c>
      <c r="D30" s="5">
        <f>PRODUCT(B30:C30)</f>
        <v>324</v>
      </c>
      <c r="E30" s="5">
        <v>20</v>
      </c>
      <c r="F30" s="197">
        <v>1.07</v>
      </c>
      <c r="G30" s="201">
        <f>PRODUCT(D30,1/E30,F30)</f>
        <v>17.334</v>
      </c>
      <c r="H30" s="9">
        <v>17.329999999999998</v>
      </c>
    </row>
    <row r="31" spans="1:8" ht="20.25" customHeight="1">
      <c r="A31" s="1" t="s">
        <v>108</v>
      </c>
      <c r="B31" s="5">
        <v>10</v>
      </c>
      <c r="C31" s="5">
        <v>323</v>
      </c>
      <c r="D31" s="5">
        <f>PRODUCT(B31:C31)</f>
        <v>3230</v>
      </c>
      <c r="E31" s="5">
        <v>20</v>
      </c>
      <c r="F31" s="197">
        <v>1.07</v>
      </c>
      <c r="G31" s="201">
        <f>PRODUCT(D31,1/E31,F31)</f>
        <v>172.80500000000001</v>
      </c>
      <c r="H31" s="9">
        <v>172.81</v>
      </c>
    </row>
    <row r="32" spans="1:8" ht="13.5" customHeight="1">
      <c r="A32" s="248" t="s">
        <v>10</v>
      </c>
      <c r="B32" s="249"/>
      <c r="C32" s="27">
        <f>SUM(C30:C31)</f>
        <v>647</v>
      </c>
      <c r="D32" s="27"/>
      <c r="E32" s="27"/>
      <c r="G32" s="202"/>
      <c r="H32" s="203"/>
    </row>
    <row r="33" spans="1:10" ht="17.25" customHeight="1">
      <c r="A33" s="1" t="s">
        <v>107</v>
      </c>
      <c r="B33" s="28">
        <v>84</v>
      </c>
      <c r="C33" s="28">
        <v>324</v>
      </c>
      <c r="D33" s="5">
        <f>PRODUCT(B33:C33)</f>
        <v>27216</v>
      </c>
      <c r="E33" s="28">
        <v>30</v>
      </c>
      <c r="F33" s="197">
        <v>1.07</v>
      </c>
      <c r="G33" s="201">
        <f>PRODUCT(D33,1/E33,F33)</f>
        <v>970.70399999999995</v>
      </c>
      <c r="H33" s="204">
        <v>970.7</v>
      </c>
      <c r="J33" t="s">
        <v>96</v>
      </c>
    </row>
    <row r="34" spans="1:10" ht="18.75" customHeight="1" thickBot="1">
      <c r="A34" s="1" t="s">
        <v>108</v>
      </c>
      <c r="B34" s="5">
        <v>102</v>
      </c>
      <c r="C34" s="5">
        <v>323</v>
      </c>
      <c r="D34" s="5">
        <f>PRODUCT(B34:C34)</f>
        <v>32946</v>
      </c>
      <c r="E34" s="5">
        <v>30</v>
      </c>
      <c r="F34" s="197">
        <v>1.07</v>
      </c>
      <c r="G34" s="206">
        <f>PRODUCT(D34,1/E34,F34)</f>
        <v>1175.0740000000001</v>
      </c>
      <c r="H34" s="126">
        <v>1175.07</v>
      </c>
    </row>
    <row r="35" spans="1:10" ht="17.25" customHeight="1" thickBot="1">
      <c r="A35" s="104" t="s">
        <v>7</v>
      </c>
      <c r="B35" s="15"/>
      <c r="C35" s="192">
        <f>SUM(C33:C34)</f>
        <v>647</v>
      </c>
      <c r="D35" s="15">
        <f>SUM(D30:D34)</f>
        <v>63716</v>
      </c>
      <c r="E35" s="15"/>
      <c r="F35" s="4"/>
      <c r="G35" s="205">
        <f>SUM(G30:G34)</f>
        <v>2335.9169999999999</v>
      </c>
      <c r="H35" s="17">
        <f>SUM(H30:H34)</f>
        <v>2335.91</v>
      </c>
    </row>
    <row r="37" spans="1:10" ht="16.5" thickBot="1">
      <c r="A37" s="250" t="s">
        <v>24</v>
      </c>
      <c r="B37" s="250"/>
      <c r="C37" s="250"/>
      <c r="D37" s="250"/>
      <c r="E37" s="250"/>
      <c r="F37" s="250"/>
      <c r="G37" s="250"/>
    </row>
    <row r="38" spans="1:10" ht="60">
      <c r="A38" s="32"/>
      <c r="B38" s="132" t="s">
        <v>16</v>
      </c>
      <c r="C38" s="244" t="s">
        <v>109</v>
      </c>
      <c r="D38" s="245"/>
      <c r="E38" s="133" t="s">
        <v>18</v>
      </c>
      <c r="F38" s="134" t="s">
        <v>94</v>
      </c>
      <c r="G38" s="135" t="s">
        <v>2</v>
      </c>
    </row>
    <row r="39" spans="1:10">
      <c r="A39" s="138"/>
      <c r="B39" s="6"/>
      <c r="C39" s="6"/>
      <c r="D39" s="6"/>
      <c r="E39" s="8"/>
      <c r="F39" s="6"/>
      <c r="G39" s="125"/>
    </row>
    <row r="40" spans="1:10" ht="15.75">
      <c r="A40" s="1" t="s">
        <v>107</v>
      </c>
      <c r="B40" s="5">
        <f>SUM(H15,D24,D35)</f>
        <v>72127</v>
      </c>
      <c r="C40" s="5" t="s">
        <v>13</v>
      </c>
      <c r="D40" s="5">
        <v>0.189</v>
      </c>
      <c r="E40" s="5"/>
      <c r="F40" s="5"/>
      <c r="G40" s="128"/>
    </row>
    <row r="41" spans="1:10">
      <c r="A41" s="139" t="s">
        <v>112</v>
      </c>
      <c r="B41" s="5">
        <v>36985.5</v>
      </c>
      <c r="C41" s="5" t="s">
        <v>14</v>
      </c>
      <c r="D41" s="5">
        <v>0.14599999999999999</v>
      </c>
      <c r="E41" s="5"/>
      <c r="F41" s="5"/>
      <c r="G41" s="128"/>
    </row>
    <row r="42" spans="1:10" ht="15.75" thickBot="1">
      <c r="A42" s="136"/>
      <c r="B42" s="13"/>
      <c r="C42" s="13" t="s">
        <v>15</v>
      </c>
      <c r="D42" s="13">
        <v>1.0900000000000001</v>
      </c>
      <c r="E42" s="13"/>
      <c r="F42" s="13"/>
      <c r="G42" s="137"/>
    </row>
    <row r="43" spans="1:10" ht="18.75" customHeight="1" thickBot="1">
      <c r="A43" s="65" t="s">
        <v>7</v>
      </c>
      <c r="B43" s="15">
        <f>SUM(B40:B42)</f>
        <v>109112.5</v>
      </c>
      <c r="C43" s="15"/>
      <c r="D43" s="15">
        <f>SUM(D40:D42)</f>
        <v>1.425</v>
      </c>
      <c r="E43" s="16">
        <f>PRODUCT(B43,D43,1/100000)</f>
        <v>1.5548531250000002</v>
      </c>
      <c r="F43" s="15">
        <v>1970</v>
      </c>
      <c r="G43" s="17">
        <f>PRODUCT(E43:F43)</f>
        <v>3063.0606562500002</v>
      </c>
    </row>
    <row r="44" spans="1:10">
      <c r="A44" s="20"/>
      <c r="B44" s="20"/>
      <c r="C44" s="20"/>
      <c r="D44" s="20"/>
      <c r="E44" s="21"/>
      <c r="F44" s="20"/>
      <c r="G44" s="21"/>
    </row>
    <row r="45" spans="1:10" ht="35.25" customHeight="1" thickBot="1">
      <c r="A45" s="255" t="s">
        <v>54</v>
      </c>
      <c r="B45" s="255"/>
      <c r="C45" s="255"/>
      <c r="D45" s="255"/>
      <c r="E45" s="255"/>
      <c r="F45" s="20"/>
      <c r="G45" s="21"/>
    </row>
    <row r="46" spans="1:10" ht="32.25" thickBot="1">
      <c r="A46" s="264" t="s">
        <v>56</v>
      </c>
      <c r="B46" s="265"/>
      <c r="C46" s="78" t="s">
        <v>57</v>
      </c>
      <c r="D46" s="79" t="s">
        <v>58</v>
      </c>
      <c r="E46" s="76"/>
      <c r="F46" s="20"/>
      <c r="G46" s="21"/>
    </row>
    <row r="47" spans="1:10" ht="15.75" customHeight="1">
      <c r="A47" s="256" t="s">
        <v>22</v>
      </c>
      <c r="B47" s="257"/>
      <c r="C47" s="7">
        <v>3698.55</v>
      </c>
      <c r="D47" s="9">
        <f>PRODUCT(C47,1/1970)</f>
        <v>1.8774365482233504</v>
      </c>
    </row>
    <row r="48" spans="1:10">
      <c r="A48" s="258" t="s">
        <v>25</v>
      </c>
      <c r="B48" s="259"/>
      <c r="C48" s="7">
        <v>3063.06</v>
      </c>
      <c r="D48" s="9">
        <f>PRODUCT(C48,1/1970)</f>
        <v>1.5548527918781727</v>
      </c>
    </row>
    <row r="49" spans="1:10" ht="16.5" customHeight="1" thickBot="1">
      <c r="A49" s="260" t="s">
        <v>23</v>
      </c>
      <c r="B49" s="261"/>
      <c r="C49" s="174">
        <v>4361.53</v>
      </c>
      <c r="D49" s="126">
        <f>PRODUCT(C49,1/1970)</f>
        <v>2.2139746192893401</v>
      </c>
    </row>
    <row r="50" spans="1:10" ht="21.75" customHeight="1" thickBot="1">
      <c r="A50" s="262" t="s">
        <v>55</v>
      </c>
      <c r="B50" s="263"/>
      <c r="C50" s="16">
        <f>SUM(C47:C49)</f>
        <v>11123.14</v>
      </c>
      <c r="D50" s="175">
        <f>SUM(D47:D49)</f>
        <v>5.646263959390863</v>
      </c>
    </row>
    <row r="51" spans="1:10" ht="18.75" customHeight="1">
      <c r="A51" s="20"/>
      <c r="B51" s="20"/>
      <c r="C51" s="20"/>
      <c r="D51" s="20"/>
      <c r="E51" s="20"/>
      <c r="F51" s="20"/>
      <c r="G51" s="21"/>
    </row>
    <row r="52" spans="1:10" ht="16.5" thickBot="1">
      <c r="A52" s="216" t="s">
        <v>20</v>
      </c>
      <c r="B52" s="216"/>
      <c r="C52" s="216"/>
      <c r="D52" s="216"/>
      <c r="E52" s="216"/>
      <c r="F52" s="216"/>
      <c r="G52" s="216"/>
    </row>
    <row r="53" spans="1:10" ht="60.75" thickBot="1">
      <c r="A53" s="31"/>
      <c r="B53" s="39" t="s">
        <v>26</v>
      </c>
      <c r="C53" s="39" t="s">
        <v>28</v>
      </c>
      <c r="D53" s="40" t="s">
        <v>29</v>
      </c>
      <c r="E53" s="70" t="s">
        <v>99</v>
      </c>
      <c r="F53" s="40"/>
      <c r="G53" s="41" t="s">
        <v>30</v>
      </c>
      <c r="H53" s="60" t="s">
        <v>32</v>
      </c>
      <c r="I53" s="129" t="s">
        <v>117</v>
      </c>
      <c r="J53" s="50" t="s">
        <v>31</v>
      </c>
    </row>
    <row r="54" spans="1:10">
      <c r="A54" s="122" t="s">
        <v>22</v>
      </c>
      <c r="B54" s="7">
        <v>3698.55</v>
      </c>
      <c r="C54" s="7">
        <v>190</v>
      </c>
      <c r="D54" s="44">
        <f>PRODUCT(B54,C54)</f>
        <v>702724.5</v>
      </c>
      <c r="E54" s="43">
        <f>PRODUCT(D54,0.4)</f>
        <v>281089.8</v>
      </c>
      <c r="F54" s="43">
        <f>SUM(D54:E54)</f>
        <v>983814.3</v>
      </c>
      <c r="G54" s="43">
        <f>PRODUCT(F54,7.7/100)</f>
        <v>75753.701100000006</v>
      </c>
      <c r="H54" s="49">
        <f>SUM(F54:G54)</f>
        <v>1059568.0011</v>
      </c>
      <c r="I54" s="130">
        <f>PRODUCT(H54,0.303)</f>
        <v>321049.10433329997</v>
      </c>
      <c r="J54" s="49">
        <f>SUM(H54:I54)</f>
        <v>1380617.1054332999</v>
      </c>
    </row>
    <row r="55" spans="1:10">
      <c r="A55" s="123" t="s">
        <v>25</v>
      </c>
      <c r="B55" s="7">
        <v>3063.06</v>
      </c>
      <c r="C55" s="7">
        <v>160</v>
      </c>
      <c r="D55" s="44">
        <f>PRODUCT(B55,C55)</f>
        <v>490089.6</v>
      </c>
      <c r="E55" s="43">
        <f>PRODUCT(D55,0.4)</f>
        <v>196035.84</v>
      </c>
      <c r="F55" s="43">
        <f>SUM(D55:E55)</f>
        <v>686125.44</v>
      </c>
      <c r="G55" s="43">
        <f>PRODUCT(F55,7.7/100)</f>
        <v>52831.658879999995</v>
      </c>
      <c r="H55" s="49">
        <f>SUM(F55:G55)</f>
        <v>738957.09887999995</v>
      </c>
      <c r="I55" s="130">
        <f>PRODUCT(H55,0.303)</f>
        <v>223904.00096063997</v>
      </c>
      <c r="J55" s="49">
        <f>SUM(H55:I55)</f>
        <v>962861.09984063986</v>
      </c>
    </row>
    <row r="56" spans="1:10" ht="16.5" customHeight="1">
      <c r="A56" s="122" t="s">
        <v>23</v>
      </c>
      <c r="B56" s="174">
        <v>4361.53</v>
      </c>
      <c r="C56" s="7">
        <v>120</v>
      </c>
      <c r="D56" s="44">
        <f>PRODUCT(B56,C56)</f>
        <v>523383.6</v>
      </c>
      <c r="E56" s="43">
        <f>PRODUCT(D56,0.4)</f>
        <v>209353.44</v>
      </c>
      <c r="F56" s="43">
        <f>SUM(D56:E56)</f>
        <v>732737.04</v>
      </c>
      <c r="G56" s="43">
        <f>PRODUCT(F56,7.7/100)</f>
        <v>56420.752080000006</v>
      </c>
      <c r="H56" s="49">
        <f>SUM(F56:G56)</f>
        <v>789157.79208000004</v>
      </c>
      <c r="I56" s="130">
        <f>PRODUCT(H56,0.303)</f>
        <v>239114.81100024001</v>
      </c>
      <c r="J56" s="49">
        <f>SUM(H56:I56)</f>
        <v>1028272.6030802401</v>
      </c>
    </row>
    <row r="57" spans="1:10" ht="14.25" customHeight="1" thickBot="1">
      <c r="A57" s="124"/>
      <c r="B57" s="13"/>
      <c r="C57" s="14"/>
      <c r="D57" s="45"/>
      <c r="E57" s="45"/>
      <c r="F57" s="176">
        <f>SUM(F54:F56)</f>
        <v>2402676.7800000003</v>
      </c>
      <c r="G57" s="176">
        <f>SUM(G54:G56)</f>
        <v>185006.11206000001</v>
      </c>
      <c r="H57" s="177">
        <f>SUM(H54:H56)</f>
        <v>2587682.89206</v>
      </c>
      <c r="I57" s="178">
        <f>SUM(I54:I56)</f>
        <v>784067.91629417997</v>
      </c>
      <c r="J57" s="177">
        <f>SUM(J54:J56)</f>
        <v>3371750.8083541798</v>
      </c>
    </row>
    <row r="58" spans="1:10" ht="15.75" thickBot="1">
      <c r="A58" s="65" t="s">
        <v>27</v>
      </c>
      <c r="B58" s="15">
        <f>SUM(B54:B56)</f>
        <v>11123.14</v>
      </c>
      <c r="C58" s="16"/>
      <c r="D58" s="46">
        <f>SUM(D54:D57)</f>
        <v>1716197.7000000002</v>
      </c>
      <c r="E58" s="46">
        <f>SUM(E54:E57)</f>
        <v>686479.08000000007</v>
      </c>
      <c r="F58" s="46">
        <f>SUM(D58:E58)</f>
        <v>2402676.7800000003</v>
      </c>
      <c r="G58" s="46">
        <f>PRODUCT(F58,7.7/100)</f>
        <v>185006.11206000001</v>
      </c>
      <c r="H58" s="63">
        <f>SUM(F58:G58)</f>
        <v>2587682.8920600004</v>
      </c>
      <c r="I58" s="131">
        <f>PRODUCT(H58,0.303)</f>
        <v>784067.91629418009</v>
      </c>
      <c r="J58" s="47">
        <f>SUM(H58:I58)</f>
        <v>3371750.8083541803</v>
      </c>
    </row>
    <row r="60" spans="1:10" ht="18" customHeight="1">
      <c r="A60" s="73"/>
    </row>
    <row r="61" spans="1:10" ht="12.75" customHeight="1">
      <c r="A61" s="51" t="s">
        <v>33</v>
      </c>
      <c r="B61" s="51"/>
      <c r="C61" s="51"/>
      <c r="D61" s="51"/>
      <c r="E61" s="51"/>
      <c r="F61" s="51"/>
      <c r="G61" s="51"/>
      <c r="H61" s="51"/>
    </row>
    <row r="62" spans="1:10" ht="16.5" thickBot="1">
      <c r="H62" s="51"/>
      <c r="I62" s="20"/>
    </row>
    <row r="63" spans="1:10" ht="45.75" thickBot="1">
      <c r="A63" s="54"/>
      <c r="B63" s="41" t="s">
        <v>38</v>
      </c>
      <c r="C63" s="41" t="s">
        <v>37</v>
      </c>
      <c r="D63" s="41" t="s">
        <v>39</v>
      </c>
      <c r="E63" s="41" t="s">
        <v>34</v>
      </c>
      <c r="F63" s="41" t="s">
        <v>40</v>
      </c>
      <c r="G63" s="41" t="s">
        <v>83</v>
      </c>
      <c r="H63" s="60" t="s">
        <v>41</v>
      </c>
      <c r="I63" s="75"/>
    </row>
    <row r="64" spans="1:10" ht="18" customHeight="1" thickBot="1">
      <c r="A64" s="168" t="s">
        <v>97</v>
      </c>
      <c r="B64" s="133">
        <v>19479</v>
      </c>
      <c r="C64" s="133">
        <v>40</v>
      </c>
      <c r="D64" s="56">
        <f t="shared" ref="D64:D67" si="0">PRODUCT(B64:C64)</f>
        <v>779160</v>
      </c>
      <c r="E64" s="33">
        <v>48</v>
      </c>
      <c r="F64" s="58">
        <f>PRODUCT(D64,E64,1/100)</f>
        <v>373996.79999999999</v>
      </c>
      <c r="G64" s="58">
        <f>PRODUCT(F64,0.094+J60)</f>
        <v>35155.699199999995</v>
      </c>
      <c r="H64" s="62">
        <f t="shared" ref="H64:H69" si="1">SUM(F64,G64)</f>
        <v>409152.49919999996</v>
      </c>
      <c r="I64" s="75"/>
    </row>
    <row r="65" spans="1:9" ht="16.5" thickBot="1">
      <c r="A65" s="2" t="s">
        <v>36</v>
      </c>
      <c r="B65" s="169">
        <v>182</v>
      </c>
      <c r="C65" s="169">
        <v>6.3</v>
      </c>
      <c r="D65" s="56">
        <f t="shared" si="0"/>
        <v>1146.5999999999999</v>
      </c>
      <c r="E65" s="53">
        <v>48</v>
      </c>
      <c r="F65" s="59">
        <f>PRODUCT(D65,E65,1/100)</f>
        <v>550.36799999999994</v>
      </c>
      <c r="G65" s="59">
        <f t="shared" ref="G65:G67" si="2">PRODUCT(F65,0.094+J61)</f>
        <v>51.734591999999992</v>
      </c>
      <c r="H65" s="69">
        <f t="shared" si="1"/>
        <v>602.10259199999996</v>
      </c>
      <c r="I65" s="75"/>
    </row>
    <row r="66" spans="1:9" ht="22.5" customHeight="1">
      <c r="A66" s="10" t="s">
        <v>35</v>
      </c>
      <c r="B66" s="6">
        <v>41635</v>
      </c>
      <c r="C66" s="6">
        <v>19.399999999999999</v>
      </c>
      <c r="D66" s="6">
        <f t="shared" si="0"/>
        <v>807718.99999999988</v>
      </c>
      <c r="E66" s="6">
        <v>48</v>
      </c>
      <c r="F66" s="43">
        <f>PRODUCT(D66,E66,1/100)</f>
        <v>387705.11999999994</v>
      </c>
      <c r="G66" s="43">
        <f t="shared" si="2"/>
        <v>36444.281279999996</v>
      </c>
      <c r="H66" s="49">
        <f t="shared" si="1"/>
        <v>424149.40127999993</v>
      </c>
      <c r="I66" s="75"/>
    </row>
    <row r="67" spans="1:9" ht="18" customHeight="1">
      <c r="A67" s="12" t="s">
        <v>36</v>
      </c>
      <c r="B67" s="13">
        <v>389</v>
      </c>
      <c r="C67" s="13">
        <v>4.2</v>
      </c>
      <c r="D67" s="52">
        <f t="shared" si="0"/>
        <v>1633.8000000000002</v>
      </c>
      <c r="E67" s="13">
        <v>48</v>
      </c>
      <c r="F67" s="61">
        <f>PRODUCT(D67,E67)</f>
        <v>78422.400000000009</v>
      </c>
      <c r="G67" s="61">
        <f t="shared" si="2"/>
        <v>7371.7056000000011</v>
      </c>
      <c r="H67" s="166">
        <f t="shared" si="1"/>
        <v>85794.10560000001</v>
      </c>
      <c r="I67" s="75"/>
    </row>
    <row r="68" spans="1:9" ht="12" customHeight="1" thickBot="1">
      <c r="A68" s="170"/>
      <c r="B68" s="56"/>
      <c r="C68" s="56"/>
      <c r="D68" s="56"/>
      <c r="E68" s="56"/>
      <c r="F68" s="59"/>
      <c r="G68" s="59"/>
      <c r="H68" s="171">
        <f>SUM(H64:H67)</f>
        <v>919698.10867199989</v>
      </c>
    </row>
    <row r="69" spans="1:9" ht="14.25" customHeight="1" thickBot="1">
      <c r="A69" s="65" t="s">
        <v>27</v>
      </c>
      <c r="B69" s="15"/>
      <c r="C69" s="15"/>
      <c r="D69" s="15"/>
      <c r="E69" s="15"/>
      <c r="F69" s="46">
        <f>SUM(F64:F67)</f>
        <v>840674.68799999997</v>
      </c>
      <c r="G69" s="46">
        <f>SUM(G64:G67)</f>
        <v>79023.420671999993</v>
      </c>
      <c r="H69" s="63">
        <f t="shared" si="1"/>
        <v>919698.108672</v>
      </c>
      <c r="I69" s="74"/>
    </row>
    <row r="70" spans="1:9" ht="10.5" customHeight="1"/>
    <row r="71" spans="1:9" ht="16.5" thickBot="1">
      <c r="A71" s="266" t="s">
        <v>42</v>
      </c>
      <c r="B71" s="266"/>
      <c r="C71" s="266"/>
      <c r="D71" s="266"/>
      <c r="E71" s="51"/>
      <c r="F71" s="145"/>
      <c r="G71" s="145"/>
      <c r="H71" s="145"/>
    </row>
    <row r="72" spans="1:9" ht="45.75" thickBot="1">
      <c r="A72" s="67" t="s">
        <v>43</v>
      </c>
      <c r="B72" s="41" t="s">
        <v>44</v>
      </c>
      <c r="C72" s="41" t="s">
        <v>45</v>
      </c>
      <c r="D72" s="60" t="s">
        <v>46</v>
      </c>
      <c r="F72" s="20"/>
      <c r="G72" s="20"/>
      <c r="H72" s="20"/>
    </row>
    <row r="73" spans="1:9" ht="15.75" thickBot="1">
      <c r="A73" s="32" t="s">
        <v>115</v>
      </c>
      <c r="B73" s="33">
        <v>185000</v>
      </c>
      <c r="C73" s="33">
        <v>20</v>
      </c>
      <c r="D73" s="62">
        <f>PRODUCT(B73:C73,0.01)</f>
        <v>37000</v>
      </c>
      <c r="F73" s="20"/>
      <c r="G73" s="20"/>
      <c r="H73" s="99"/>
    </row>
    <row r="74" spans="1:9" ht="15.75" thickBot="1">
      <c r="A74" s="65" t="s">
        <v>27</v>
      </c>
      <c r="B74" s="15"/>
      <c r="C74" s="15"/>
      <c r="D74" s="63">
        <f>SUM(D73:D73)</f>
        <v>37000</v>
      </c>
      <c r="F74" s="20"/>
      <c r="G74" s="20"/>
      <c r="H74" s="20"/>
    </row>
    <row r="75" spans="1:9">
      <c r="F75" s="20"/>
      <c r="G75" s="20"/>
      <c r="H75" s="20"/>
    </row>
    <row r="76" spans="1:9" ht="16.5" thickBot="1">
      <c r="A76" s="266" t="s">
        <v>114</v>
      </c>
      <c r="B76" s="266"/>
      <c r="C76" s="266"/>
      <c r="D76" s="266"/>
      <c r="E76" s="51"/>
      <c r="F76" s="145"/>
      <c r="G76" s="145"/>
      <c r="H76" s="145"/>
    </row>
    <row r="77" spans="1:9" ht="30.75" thickBot="1">
      <c r="A77" s="31"/>
      <c r="B77" s="40" t="s">
        <v>113</v>
      </c>
      <c r="C77" s="70" t="s">
        <v>118</v>
      </c>
      <c r="D77" s="55" t="s">
        <v>47</v>
      </c>
      <c r="F77" s="20"/>
      <c r="G77" s="20"/>
      <c r="H77" s="20"/>
    </row>
    <row r="78" spans="1:9">
      <c r="A78" s="6" t="s">
        <v>122</v>
      </c>
      <c r="B78" s="6">
        <v>1652</v>
      </c>
      <c r="C78" s="6">
        <v>566.12</v>
      </c>
      <c r="D78" s="6">
        <f>PRODUCT(C78,B78)</f>
        <v>935230.24</v>
      </c>
      <c r="F78" s="20"/>
      <c r="G78" s="20"/>
      <c r="H78" s="20"/>
    </row>
    <row r="79" spans="1:9">
      <c r="A79" s="5"/>
      <c r="B79" s="5"/>
      <c r="C79" s="7"/>
      <c r="D79" s="7"/>
      <c r="F79" s="20"/>
      <c r="G79" s="20"/>
      <c r="H79" s="20"/>
    </row>
    <row r="80" spans="1:9" ht="15.75" thickBot="1">
      <c r="A80" s="13"/>
      <c r="B80" s="13"/>
      <c r="C80" s="13"/>
      <c r="D80" s="13"/>
      <c r="F80" s="20"/>
      <c r="G80" s="20"/>
      <c r="H80" s="20"/>
    </row>
    <row r="81" spans="1:9" ht="15.75" thickBot="1">
      <c r="A81" s="31"/>
      <c r="B81" s="15"/>
      <c r="C81" s="15"/>
      <c r="D81" s="161">
        <f>SUM(D78:D80)</f>
        <v>935230.24</v>
      </c>
      <c r="F81" s="20"/>
      <c r="G81" s="20"/>
      <c r="H81" s="20"/>
    </row>
    <row r="82" spans="1:9" s="185" customFormat="1">
      <c r="A82" s="183"/>
      <c r="B82" s="183"/>
      <c r="C82" s="183"/>
      <c r="D82" s="183"/>
      <c r="F82" s="183"/>
      <c r="G82" s="183"/>
      <c r="H82" s="183"/>
    </row>
    <row r="83" spans="1:9" s="185" customFormat="1">
      <c r="A83" s="183"/>
      <c r="B83" s="183"/>
      <c r="C83" s="183"/>
      <c r="D83" s="183"/>
      <c r="F83" s="183"/>
      <c r="G83" s="183"/>
      <c r="H83" s="183"/>
    </row>
    <row r="84" spans="1:9" s="185" customFormat="1">
      <c r="A84" s="183"/>
      <c r="B84" s="183"/>
      <c r="C84" s="183"/>
      <c r="D84" s="183"/>
      <c r="F84" s="183"/>
      <c r="G84" s="183"/>
      <c r="H84" s="183"/>
    </row>
    <row r="85" spans="1:9" ht="16.5" thickBot="1">
      <c r="A85" s="241" t="s">
        <v>48</v>
      </c>
      <c r="B85" s="241"/>
      <c r="C85" s="241"/>
      <c r="D85" s="241"/>
    </row>
    <row r="86" spans="1:9" ht="60.75" thickBot="1">
      <c r="A86" s="162"/>
      <c r="B86" s="163" t="s">
        <v>49</v>
      </c>
      <c r="C86" s="164" t="s">
        <v>52</v>
      </c>
      <c r="D86" s="165" t="s">
        <v>50</v>
      </c>
      <c r="G86" s="20"/>
      <c r="H86" s="149"/>
    </row>
    <row r="87" spans="1:9" ht="16.5" customHeight="1" thickBot="1">
      <c r="A87" s="31" t="s">
        <v>51</v>
      </c>
      <c r="B87" s="15">
        <v>2587683</v>
      </c>
      <c r="C87" s="15">
        <v>0.19400000000000001</v>
      </c>
      <c r="D87" s="63">
        <f>PRODUCT(B87,C87)</f>
        <v>502010.50200000004</v>
      </c>
      <c r="G87" s="20"/>
      <c r="H87" s="20"/>
    </row>
    <row r="88" spans="1:9" ht="18" customHeight="1">
      <c r="G88" s="20"/>
      <c r="H88" s="20"/>
      <c r="I88" s="68"/>
    </row>
    <row r="89" spans="1:9" ht="17.25" customHeight="1" thickBot="1">
      <c r="A89" s="241" t="s">
        <v>53</v>
      </c>
      <c r="B89" s="241"/>
      <c r="C89" s="241"/>
      <c r="D89" s="241"/>
      <c r="G89" s="20"/>
      <c r="H89" s="149"/>
      <c r="I89" s="148"/>
    </row>
    <row r="90" spans="1:9" ht="60.75" thickBot="1">
      <c r="A90" s="87" t="s">
        <v>63</v>
      </c>
      <c r="B90" s="88" t="s">
        <v>65</v>
      </c>
      <c r="C90" s="88" t="s">
        <v>64</v>
      </c>
      <c r="D90" s="88" t="s">
        <v>66</v>
      </c>
      <c r="E90" s="89" t="s">
        <v>67</v>
      </c>
      <c r="F90" s="51"/>
      <c r="G90" s="145"/>
      <c r="H90" s="20"/>
    </row>
    <row r="91" spans="1:9" ht="31.5" customHeight="1">
      <c r="A91" s="82" t="s">
        <v>61</v>
      </c>
      <c r="B91" s="58">
        <v>6</v>
      </c>
      <c r="C91" s="93">
        <v>36</v>
      </c>
      <c r="D91" s="94">
        <v>39</v>
      </c>
      <c r="E91" s="62">
        <f>PRODUCT(B91,C91,D91)</f>
        <v>8424</v>
      </c>
      <c r="G91" s="20"/>
      <c r="H91" s="20"/>
    </row>
    <row r="92" spans="1:9" ht="14.25" customHeight="1">
      <c r="A92" s="83" t="s">
        <v>59</v>
      </c>
      <c r="B92" s="44">
        <v>6</v>
      </c>
      <c r="C92" s="80">
        <v>1</v>
      </c>
      <c r="D92" s="91">
        <v>1350</v>
      </c>
      <c r="E92" s="77">
        <f>PRODUCT(B92,C92,D92)</f>
        <v>8100</v>
      </c>
      <c r="G92" s="20"/>
      <c r="H92" s="20"/>
    </row>
    <row r="93" spans="1:9" ht="18.75" customHeight="1">
      <c r="A93" s="84" t="s">
        <v>60</v>
      </c>
      <c r="B93" s="85">
        <v>6</v>
      </c>
      <c r="C93" s="80">
        <v>1</v>
      </c>
      <c r="D93" s="91">
        <v>1000</v>
      </c>
      <c r="E93" s="77">
        <f>PRODUCT(B93,C93,D93)</f>
        <v>6000</v>
      </c>
      <c r="F93" s="146"/>
      <c r="G93" s="150"/>
      <c r="H93" s="150"/>
    </row>
    <row r="94" spans="1:9" ht="28.5" customHeight="1">
      <c r="A94" s="96" t="s">
        <v>69</v>
      </c>
      <c r="B94" s="86">
        <v>6</v>
      </c>
      <c r="C94" s="91" t="s">
        <v>68</v>
      </c>
      <c r="D94" s="91">
        <v>3300</v>
      </c>
      <c r="E94" s="77">
        <f>PRODUCT(B94,C94,D94)</f>
        <v>19800</v>
      </c>
      <c r="G94" s="20"/>
      <c r="H94" s="20"/>
    </row>
    <row r="95" spans="1:9" ht="15.75" thickBot="1">
      <c r="A95" s="66" t="s">
        <v>62</v>
      </c>
      <c r="B95" s="57">
        <v>6</v>
      </c>
      <c r="C95" s="92">
        <v>0.33</v>
      </c>
      <c r="D95" s="92">
        <v>1750</v>
      </c>
      <c r="E95" s="48">
        <f>PRODUCT(B95,C95,D95)</f>
        <v>3465</v>
      </c>
      <c r="G95" s="20"/>
      <c r="H95" s="20"/>
    </row>
    <row r="96" spans="1:9" ht="27.75" customHeight="1" thickBot="1">
      <c r="A96" s="90" t="s">
        <v>32</v>
      </c>
      <c r="B96" s="56"/>
      <c r="C96" s="95"/>
      <c r="D96" s="95"/>
      <c r="E96" s="69">
        <f>SUM(E91:E95)</f>
        <v>45789</v>
      </c>
      <c r="G96" s="20"/>
      <c r="H96" s="20"/>
      <c r="I96">
        <v>1.7000000000000001E-2</v>
      </c>
    </row>
    <row r="97" spans="1:10">
      <c r="A97" s="97"/>
      <c r="B97" s="20"/>
      <c r="C97" s="98"/>
      <c r="D97" s="98"/>
      <c r="E97" s="99"/>
      <c r="G97" s="20"/>
      <c r="H97" s="20"/>
    </row>
    <row r="98" spans="1:10" ht="16.5" thickBot="1">
      <c r="A98" s="241" t="s">
        <v>70</v>
      </c>
      <c r="B98" s="241"/>
      <c r="C98" s="241"/>
      <c r="D98" s="241"/>
      <c r="F98" s="147"/>
      <c r="G98" s="150"/>
      <c r="H98" s="20"/>
    </row>
    <row r="99" spans="1:10" ht="66" customHeight="1" thickBot="1">
      <c r="A99" s="31"/>
      <c r="B99" s="70" t="s">
        <v>49</v>
      </c>
      <c r="C99" s="71" t="s">
        <v>52</v>
      </c>
      <c r="D99" s="72" t="s">
        <v>74</v>
      </c>
      <c r="G99" s="20"/>
      <c r="H99" s="20"/>
    </row>
    <row r="100" spans="1:10" ht="22.5" customHeight="1" thickBot="1">
      <c r="A100" s="31" t="s">
        <v>71</v>
      </c>
      <c r="B100" s="15">
        <v>2531916</v>
      </c>
      <c r="C100" s="15">
        <v>3.5000000000000003E-2</v>
      </c>
      <c r="D100" s="63">
        <f>PRODUCT(B100,C100)</f>
        <v>88617.060000000012</v>
      </c>
      <c r="G100" s="20"/>
      <c r="H100" s="20"/>
    </row>
    <row r="101" spans="1:10" s="185" customFormat="1">
      <c r="A101" s="183"/>
      <c r="B101" s="183"/>
      <c r="C101" s="183"/>
      <c r="D101" s="99"/>
      <c r="G101" s="183"/>
      <c r="H101" s="183"/>
    </row>
    <row r="102" spans="1:10" s="185" customFormat="1">
      <c r="A102" s="183"/>
      <c r="B102" s="183"/>
      <c r="C102" s="183"/>
      <c r="D102" s="99"/>
      <c r="G102" s="183"/>
      <c r="H102" s="183"/>
    </row>
    <row r="103" spans="1:10" s="185" customFormat="1">
      <c r="A103" s="183"/>
      <c r="B103" s="183"/>
      <c r="C103" s="183"/>
      <c r="D103" s="99"/>
      <c r="G103" s="183"/>
      <c r="H103" s="183"/>
    </row>
    <row r="104" spans="1:10">
      <c r="G104" s="20"/>
      <c r="H104" s="20"/>
      <c r="I104" s="81"/>
    </row>
    <row r="105" spans="1:10" ht="16.5" thickBot="1">
      <c r="A105" s="241" t="s">
        <v>72</v>
      </c>
      <c r="B105" s="241"/>
      <c r="C105" s="241"/>
      <c r="D105" s="241"/>
      <c r="G105" s="20"/>
      <c r="H105" s="20"/>
    </row>
    <row r="106" spans="1:10" ht="18" customHeight="1" thickBot="1">
      <c r="A106" s="115"/>
      <c r="B106" s="102" t="s">
        <v>49</v>
      </c>
      <c r="C106" s="102" t="s">
        <v>84</v>
      </c>
      <c r="D106" s="103" t="s">
        <v>85</v>
      </c>
      <c r="G106" s="20"/>
      <c r="H106" s="20"/>
    </row>
    <row r="107" spans="1:10" ht="15.75" thickBot="1">
      <c r="A107" s="140" t="s">
        <v>73</v>
      </c>
      <c r="B107" s="15">
        <v>2587683</v>
      </c>
      <c r="C107" s="18">
        <v>2.5600000000000001E-2</v>
      </c>
      <c r="D107" s="106">
        <f>PRODUCT(B107:C107)</f>
        <v>66244.684800000003</v>
      </c>
      <c r="G107" s="20"/>
      <c r="H107" s="20"/>
    </row>
    <row r="108" spans="1:10" ht="16.5" customHeight="1" thickBot="1">
      <c r="A108" s="84" t="s">
        <v>76</v>
      </c>
      <c r="B108" s="15">
        <v>2587683</v>
      </c>
      <c r="C108" s="5">
        <v>9.1000000000000004E-3</v>
      </c>
      <c r="D108" s="77">
        <f>PRODUCT(B108:C108)</f>
        <v>23547.915300000001</v>
      </c>
      <c r="G108" s="20"/>
      <c r="H108" s="20"/>
    </row>
    <row r="109" spans="1:10" ht="30.75" thickBot="1">
      <c r="A109" s="96" t="s">
        <v>77</v>
      </c>
      <c r="B109" s="15">
        <v>2587683</v>
      </c>
      <c r="C109" s="5">
        <v>2.3999999999999998E-3</v>
      </c>
      <c r="D109" s="77">
        <f>PRODUCT(B109:C109)</f>
        <v>6210.4391999999998</v>
      </c>
      <c r="G109" s="20"/>
      <c r="H109" s="20"/>
    </row>
    <row r="110" spans="1:10" ht="15.75" thickBot="1">
      <c r="A110" s="96" t="s">
        <v>119</v>
      </c>
      <c r="B110" s="5">
        <v>82800</v>
      </c>
      <c r="C110" s="5">
        <v>0.01</v>
      </c>
      <c r="D110" s="77">
        <f>PRODUCT(B110:C110)</f>
        <v>828</v>
      </c>
      <c r="G110" s="20"/>
      <c r="H110" s="20"/>
    </row>
    <row r="111" spans="1:10" ht="15.75" thickBot="1">
      <c r="A111" s="143" t="s">
        <v>78</v>
      </c>
      <c r="B111" s="15">
        <v>2587683</v>
      </c>
      <c r="C111" s="52">
        <v>1.6299999999999999E-2</v>
      </c>
      <c r="D111" s="166">
        <f>PRODUCT(B111:C111)</f>
        <v>42179.232899999995</v>
      </c>
      <c r="G111" s="20"/>
      <c r="H111" s="20"/>
    </row>
    <row r="112" spans="1:10" ht="16.5" thickBot="1">
      <c r="A112" s="104" t="s">
        <v>7</v>
      </c>
      <c r="B112" s="212"/>
      <c r="C112" s="109"/>
      <c r="D112" s="110">
        <f>SUM(D107:D111)</f>
        <v>139010.27220000001</v>
      </c>
      <c r="F112" s="20"/>
      <c r="G112" s="20"/>
      <c r="J112">
        <v>6.3E-2</v>
      </c>
    </row>
    <row r="113" spans="1:5" ht="15.75" thickBot="1">
      <c r="D113" s="64"/>
    </row>
    <row r="114" spans="1:5" ht="15.75">
      <c r="A114" s="112" t="s">
        <v>81</v>
      </c>
      <c r="B114" s="113"/>
      <c r="C114" s="18"/>
      <c r="D114" s="114">
        <f>SUM(J58,H69,D74,D81,D87,E96,D100,D112)</f>
        <v>6039105.9912261814</v>
      </c>
    </row>
    <row r="115" spans="1:5" ht="16.5" thickBot="1">
      <c r="A115" s="141"/>
      <c r="B115" s="53"/>
      <c r="C115" s="53"/>
      <c r="D115" s="142"/>
    </row>
    <row r="116" spans="1:5" ht="15.75">
      <c r="D116" s="107"/>
      <c r="E116" s="111"/>
    </row>
    <row r="117" spans="1:5" ht="16.5" thickBot="1">
      <c r="A117" s="241" t="s">
        <v>91</v>
      </c>
      <c r="B117" s="241"/>
      <c r="C117" s="241"/>
      <c r="D117" s="241"/>
    </row>
    <row r="118" spans="1:5" ht="63.75" customHeight="1" thickBot="1">
      <c r="A118" s="31"/>
      <c r="B118" s="70" t="s">
        <v>49</v>
      </c>
      <c r="C118" s="71" t="s">
        <v>52</v>
      </c>
      <c r="D118" s="72" t="s">
        <v>74</v>
      </c>
    </row>
    <row r="119" spans="1:5">
      <c r="A119" s="32" t="s">
        <v>98</v>
      </c>
      <c r="B119" s="18">
        <v>2587683</v>
      </c>
      <c r="C119" s="33">
        <v>0.3</v>
      </c>
      <c r="D119" s="62">
        <f>PRODUCT(B119:C119)</f>
        <v>776304.9</v>
      </c>
    </row>
    <row r="120" spans="1:5" ht="15.75" thickBot="1">
      <c r="A120" s="84" t="s">
        <v>86</v>
      </c>
      <c r="B120" s="53"/>
      <c r="C120" s="117">
        <v>0.30299999999999999</v>
      </c>
      <c r="D120" s="77">
        <f>PRODUCT(D119,0.303)</f>
        <v>235220.3847</v>
      </c>
    </row>
    <row r="121" spans="1:5" ht="15.75" thickBot="1">
      <c r="A121" s="84" t="s">
        <v>75</v>
      </c>
      <c r="B121" s="15">
        <v>2587683</v>
      </c>
      <c r="C121" s="5">
        <v>7.0000000000000007E-2</v>
      </c>
      <c r="D121" s="77">
        <f>PRODUCT(B121:C121)</f>
        <v>181137.81000000003</v>
      </c>
    </row>
    <row r="122" spans="1:5" ht="15.75" thickBot="1">
      <c r="A122" s="84" t="s">
        <v>79</v>
      </c>
      <c r="B122" s="15">
        <v>2587683</v>
      </c>
      <c r="C122" s="5">
        <v>0.02</v>
      </c>
      <c r="D122" s="77">
        <f>PRODUCT(B122:C122)</f>
        <v>51753.66</v>
      </c>
    </row>
    <row r="123" spans="1:5" ht="15.75" thickBot="1">
      <c r="A123" s="84" t="s">
        <v>82</v>
      </c>
      <c r="B123" s="15"/>
      <c r="C123" s="5"/>
      <c r="D123" s="77"/>
    </row>
    <row r="124" spans="1:5" ht="45.75" thickBot="1">
      <c r="A124" s="105" t="s">
        <v>80</v>
      </c>
      <c r="B124" s="15">
        <v>2587683</v>
      </c>
      <c r="C124" s="5">
        <v>0.01</v>
      </c>
      <c r="D124" s="77">
        <f>PRODUCT(B124:C124)</f>
        <v>25876.83</v>
      </c>
    </row>
    <row r="125" spans="1:5" ht="15.75" thickBot="1">
      <c r="A125" s="66"/>
      <c r="B125" s="56"/>
      <c r="C125" s="53"/>
      <c r="D125" s="48"/>
    </row>
    <row r="126" spans="1:5" ht="16.5" thickBot="1">
      <c r="A126" s="104" t="s">
        <v>90</v>
      </c>
      <c r="B126" s="15"/>
      <c r="C126" s="15"/>
      <c r="D126" s="118">
        <f>SUM(D119:D125)</f>
        <v>1270293.5847</v>
      </c>
    </row>
    <row r="127" spans="1:5" ht="15.75" thickBot="1">
      <c r="A127" s="143"/>
      <c r="B127" s="52"/>
      <c r="C127" s="52"/>
      <c r="D127" s="144"/>
    </row>
    <row r="128" spans="1:5" ht="18.75" thickBot="1">
      <c r="A128" s="119" t="s">
        <v>87</v>
      </c>
      <c r="B128" s="108"/>
      <c r="C128" s="108"/>
      <c r="D128" s="120">
        <f>SUM(D114,D126)</f>
        <v>7309399.5759261809</v>
      </c>
    </row>
    <row r="129" spans="1:10" ht="18.75" thickBot="1">
      <c r="A129" s="127" t="s">
        <v>93</v>
      </c>
      <c r="B129" s="211">
        <v>0.01</v>
      </c>
      <c r="C129" s="108"/>
      <c r="D129" s="120">
        <f>PRODUCT(D128,0.01)</f>
        <v>73093.995759261816</v>
      </c>
    </row>
    <row r="130" spans="1:10" ht="18.75" customHeight="1" thickBot="1">
      <c r="A130" s="104" t="s">
        <v>92</v>
      </c>
      <c r="B130" s="121"/>
      <c r="C130" s="121"/>
      <c r="D130" s="116">
        <f>PRODUCT(D128,0.125)</f>
        <v>913674.94699077262</v>
      </c>
    </row>
    <row r="131" spans="1:10" ht="18.75" customHeight="1" thickBot="1">
      <c r="A131" s="104" t="s">
        <v>88</v>
      </c>
      <c r="B131" s="121"/>
      <c r="C131" s="121"/>
      <c r="D131" s="116">
        <f>SUM(D128:D130)</f>
        <v>8296168.5186762158</v>
      </c>
      <c r="J131" s="100"/>
    </row>
    <row r="132" spans="1:10" ht="16.5" thickBot="1">
      <c r="A132" s="140"/>
      <c r="B132" s="18"/>
      <c r="C132" s="18"/>
      <c r="D132" s="181"/>
      <c r="J132" s="100"/>
    </row>
    <row r="133" spans="1:10" ht="19.5" thickBot="1">
      <c r="A133" s="209" t="s">
        <v>89</v>
      </c>
      <c r="B133" s="182"/>
      <c r="C133" s="182"/>
      <c r="D133" s="208">
        <f>PRODUCT(D131,1/13216)</f>
        <v>627.73672205479841</v>
      </c>
      <c r="E133" s="111"/>
      <c r="I133" s="111"/>
      <c r="J133">
        <f>PRODUCT(D133,2.34)</f>
        <v>1468.9039296082283</v>
      </c>
    </row>
    <row r="134" spans="1:10">
      <c r="A134" s="20"/>
      <c r="B134" s="20"/>
      <c r="C134" s="20"/>
      <c r="D134" s="20"/>
    </row>
    <row r="135" spans="1:10" ht="15.75">
      <c r="A135" s="179" t="s">
        <v>116</v>
      </c>
      <c r="B135" s="179"/>
      <c r="C135" s="20"/>
      <c r="D135" s="271">
        <v>122</v>
      </c>
      <c r="E135" s="20"/>
    </row>
    <row r="136" spans="1:10" ht="18.75">
      <c r="A136" s="180"/>
      <c r="B136" s="254"/>
      <c r="C136" s="254"/>
      <c r="D136" s="180"/>
      <c r="E136" s="188"/>
      <c r="F136" s="189"/>
      <c r="G136" s="189"/>
      <c r="H136" s="189"/>
    </row>
    <row r="137" spans="1:10" ht="18.75">
      <c r="A137" s="180"/>
      <c r="B137" s="254"/>
      <c r="C137" s="254"/>
      <c r="D137" s="180"/>
      <c r="E137" s="188"/>
      <c r="F137" s="189"/>
      <c r="G137" s="189"/>
      <c r="H137" s="189"/>
    </row>
    <row r="138" spans="1:10">
      <c r="A138" s="189"/>
      <c r="B138" s="207"/>
      <c r="C138" s="207"/>
    </row>
    <row r="139" spans="1:10" ht="18.75">
      <c r="A139" s="187" t="s">
        <v>103</v>
      </c>
      <c r="B139" s="207"/>
      <c r="C139" s="207"/>
      <c r="D139" s="191" t="s">
        <v>104</v>
      </c>
    </row>
    <row r="140" spans="1:10">
      <c r="A140" s="189"/>
    </row>
    <row r="150" spans="8:8" ht="15.75">
      <c r="H150" s="101"/>
    </row>
    <row r="164" spans="1:8" ht="16.5" customHeight="1">
      <c r="C164" s="3"/>
      <c r="D164" s="3"/>
    </row>
    <row r="165" spans="1:8">
      <c r="E165" s="3"/>
      <c r="F165" s="3"/>
    </row>
    <row r="166" spans="1:8" ht="18.75" customHeight="1"/>
    <row r="167" spans="1:8" ht="15.75" customHeight="1"/>
    <row r="168" spans="1:8" ht="15.75" customHeight="1">
      <c r="A168" s="42"/>
      <c r="B168" s="42"/>
    </row>
    <row r="169" spans="1:8" ht="15.75">
      <c r="A169" s="151"/>
      <c r="B169" s="151"/>
      <c r="C169" s="20"/>
      <c r="D169" s="20"/>
    </row>
    <row r="170" spans="1:8" ht="15.75">
      <c r="A170" s="151"/>
      <c r="B170" s="151"/>
      <c r="C170" s="20"/>
      <c r="D170" s="152"/>
      <c r="E170" s="20"/>
      <c r="F170" s="20"/>
      <c r="G170" s="20"/>
      <c r="H170" s="20"/>
    </row>
    <row r="171" spans="1:8" ht="29.25" customHeight="1">
      <c r="A171" s="153"/>
      <c r="B171" s="153"/>
      <c r="C171" s="153"/>
      <c r="D171" s="20"/>
      <c r="E171" s="20"/>
      <c r="F171" s="20"/>
      <c r="G171" s="20"/>
      <c r="H171" s="20"/>
    </row>
    <row r="172" spans="1:8" ht="15.75">
      <c r="A172" s="153"/>
      <c r="B172" s="153"/>
      <c r="C172" s="153"/>
      <c r="D172" s="20"/>
      <c r="E172" s="20"/>
      <c r="F172" s="20"/>
      <c r="G172" s="20"/>
      <c r="H172" s="20"/>
    </row>
    <row r="173" spans="1:8">
      <c r="A173" s="20"/>
      <c r="B173" s="20"/>
      <c r="C173" s="20"/>
      <c r="D173" s="20"/>
      <c r="E173" s="20"/>
      <c r="F173" s="20"/>
      <c r="G173" s="20"/>
      <c r="H173" s="20"/>
    </row>
    <row r="174" spans="1:8">
      <c r="A174" s="154"/>
      <c r="B174" s="154"/>
      <c r="C174" s="154"/>
      <c r="D174" s="154"/>
      <c r="E174" s="20"/>
      <c r="F174" s="20"/>
      <c r="G174" s="20"/>
      <c r="H174" s="20"/>
    </row>
    <row r="175" spans="1:8" ht="15.75">
      <c r="A175" s="19"/>
      <c r="B175" s="155"/>
      <c r="C175" s="156"/>
      <c r="D175" s="157"/>
      <c r="E175" s="154"/>
      <c r="F175" s="20"/>
      <c r="G175" s="20"/>
      <c r="H175" s="20"/>
    </row>
    <row r="176" spans="1:8" ht="15.75">
      <c r="A176" s="158"/>
      <c r="B176" s="155"/>
      <c r="C176" s="156"/>
      <c r="D176" s="157"/>
      <c r="E176" s="156"/>
      <c r="F176" s="20"/>
      <c r="G176" s="20"/>
      <c r="H176" s="20"/>
    </row>
    <row r="177" spans="1:8" ht="15.75">
      <c r="A177" s="19"/>
      <c r="B177" s="19"/>
      <c r="C177" s="19"/>
      <c r="D177" s="19"/>
      <c r="E177" s="156"/>
      <c r="F177" s="20"/>
      <c r="G177" s="20"/>
      <c r="H177" s="20"/>
    </row>
    <row r="178" spans="1:8" ht="15.75">
      <c r="A178" s="20"/>
      <c r="B178" s="20"/>
      <c r="C178" s="20"/>
      <c r="D178" s="20"/>
      <c r="E178" s="19"/>
      <c r="F178" s="20"/>
      <c r="G178" s="20"/>
      <c r="H178" s="20"/>
    </row>
    <row r="179" spans="1:8">
      <c r="A179" s="20"/>
      <c r="B179" s="20"/>
      <c r="C179" s="20"/>
      <c r="D179" s="20"/>
      <c r="E179" s="20"/>
      <c r="F179" s="20"/>
      <c r="G179" s="20"/>
      <c r="H179" s="20"/>
    </row>
    <row r="180" spans="1:8">
      <c r="E180" s="20"/>
      <c r="F180" s="20"/>
      <c r="G180" s="20"/>
      <c r="H180" s="20"/>
    </row>
  </sheetData>
  <mergeCells count="54">
    <mergeCell ref="B136:C136"/>
    <mergeCell ref="B137:C137"/>
    <mergeCell ref="D27:D28"/>
    <mergeCell ref="A98:D98"/>
    <mergeCell ref="A45:E45"/>
    <mergeCell ref="A47:B47"/>
    <mergeCell ref="A48:B48"/>
    <mergeCell ref="A49:B49"/>
    <mergeCell ref="A50:B50"/>
    <mergeCell ref="A46:B46"/>
    <mergeCell ref="A76:D76"/>
    <mergeCell ref="A71:D71"/>
    <mergeCell ref="A117:D117"/>
    <mergeCell ref="A105:D105"/>
    <mergeCell ref="A89:D89"/>
    <mergeCell ref="E27:E28"/>
    <mergeCell ref="A85:D85"/>
    <mergeCell ref="E18:E19"/>
    <mergeCell ref="F18:F19"/>
    <mergeCell ref="C38:D38"/>
    <mergeCell ref="A26:G26"/>
    <mergeCell ref="A27:A28"/>
    <mergeCell ref="B27:B28"/>
    <mergeCell ref="A52:G52"/>
    <mergeCell ref="G27:H27"/>
    <mergeCell ref="A22:B22"/>
    <mergeCell ref="A37:G37"/>
    <mergeCell ref="A32:B32"/>
    <mergeCell ref="A29:B29"/>
    <mergeCell ref="F27:F28"/>
    <mergeCell ref="C27:C28"/>
    <mergeCell ref="C18:C19"/>
    <mergeCell ref="E1:I1"/>
    <mergeCell ref="E2:I2"/>
    <mergeCell ref="E3:I3"/>
    <mergeCell ref="E4:I4"/>
    <mergeCell ref="A20:B20"/>
    <mergeCell ref="H11:H12"/>
    <mergeCell ref="A17:G17"/>
    <mergeCell ref="G18:H18"/>
    <mergeCell ref="A18:A19"/>
    <mergeCell ref="B18:B19"/>
    <mergeCell ref="D18:D19"/>
    <mergeCell ref="C11:C12"/>
    <mergeCell ref="B11:B12"/>
    <mergeCell ref="A11:A12"/>
    <mergeCell ref="D11:E11"/>
    <mergeCell ref="F11:G11"/>
    <mergeCell ref="A10:G10"/>
    <mergeCell ref="A9:G9"/>
    <mergeCell ref="A7:H7"/>
    <mergeCell ref="A8:G8"/>
    <mergeCell ref="A5:H5"/>
    <mergeCell ref="A6:H6"/>
  </mergeCells>
  <pageMargins left="0.51181102362204722" right="0.31496062992125984" top="0.78740157480314965" bottom="0.74803149606299213" header="0.51181102362204722" footer="0.51181102362204722"/>
  <pageSetup paperSize="9" orientation="landscape" horizontalDpi="180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J7"/>
  <sheetViews>
    <sheetView workbookViewId="0">
      <selection activeCell="J16" sqref="J16"/>
    </sheetView>
  </sheetViews>
  <sheetFormatPr defaultRowHeight="15"/>
  <cols>
    <col min="1" max="1" width="22.85546875" customWidth="1"/>
    <col min="10" max="10" width="11.28515625" customWidth="1"/>
  </cols>
  <sheetData>
    <row r="2" spans="1:10">
      <c r="A2" s="194"/>
      <c r="B2" s="194"/>
      <c r="C2" s="193"/>
      <c r="D2" s="193"/>
      <c r="E2" s="193"/>
      <c r="F2" s="193"/>
      <c r="G2" s="193"/>
      <c r="H2" s="193"/>
      <c r="I2" s="193"/>
      <c r="J2" s="193"/>
    </row>
    <row r="3" spans="1:10">
      <c r="A3" s="194"/>
      <c r="B3" s="194"/>
      <c r="C3" s="194"/>
      <c r="D3" s="194"/>
      <c r="E3" s="194"/>
      <c r="F3" s="194"/>
      <c r="G3" s="194"/>
      <c r="H3" s="194"/>
      <c r="I3" s="194"/>
    </row>
    <row r="4" spans="1:10">
      <c r="A4" s="194"/>
      <c r="B4" s="194"/>
      <c r="C4" s="194"/>
      <c r="D4" s="194"/>
      <c r="E4" s="194"/>
      <c r="F4" s="194"/>
      <c r="G4" s="194"/>
      <c r="H4" s="194"/>
      <c r="I4" s="194"/>
    </row>
    <row r="5" spans="1:10">
      <c r="A5" s="194"/>
      <c r="B5" s="194"/>
      <c r="C5" s="194"/>
      <c r="D5" s="194"/>
      <c r="E5" s="194"/>
      <c r="F5" s="194"/>
      <c r="G5" s="194"/>
      <c r="H5" s="194"/>
      <c r="I5" s="194"/>
    </row>
    <row r="6" spans="1:10" ht="15.75">
      <c r="A6" s="42"/>
      <c r="B6" s="42"/>
      <c r="C6" s="194"/>
      <c r="D6" s="194"/>
      <c r="E6" s="194"/>
      <c r="F6" s="194"/>
      <c r="G6" s="194"/>
      <c r="H6" s="194"/>
      <c r="I6" s="194"/>
    </row>
    <row r="7" spans="1:10" ht="15.75">
      <c r="A7" s="151"/>
      <c r="B7" s="151"/>
      <c r="C7" s="213"/>
      <c r="D7" s="213"/>
      <c r="E7" s="213"/>
      <c r="F7" s="213"/>
      <c r="G7" s="213"/>
      <c r="H7" s="213"/>
      <c r="I7" s="194"/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H42"/>
  <sheetViews>
    <sheetView workbookViewId="0">
      <selection sqref="A1:J40"/>
    </sheetView>
  </sheetViews>
  <sheetFormatPr defaultRowHeight="15"/>
  <cols>
    <col min="5" max="5" width="14.28515625" customWidth="1"/>
  </cols>
  <sheetData>
    <row r="1" spans="3:7" ht="15.75">
      <c r="C1" s="220"/>
      <c r="D1" s="220"/>
      <c r="E1" s="220"/>
      <c r="F1" s="220"/>
      <c r="G1" s="220"/>
    </row>
    <row r="2" spans="3:7" ht="15.75">
      <c r="C2" s="220"/>
      <c r="D2" s="220"/>
      <c r="E2" s="220"/>
      <c r="F2" s="220"/>
      <c r="G2" s="220"/>
    </row>
    <row r="3" spans="3:7" ht="15.75">
      <c r="C3" s="220"/>
      <c r="D3" s="220"/>
      <c r="E3" s="220"/>
      <c r="F3" s="220"/>
      <c r="G3" s="220"/>
    </row>
    <row r="4" spans="3:7" ht="15.75">
      <c r="C4" s="220"/>
      <c r="D4" s="220"/>
      <c r="E4" s="220"/>
      <c r="F4" s="220"/>
      <c r="G4" s="220"/>
    </row>
    <row r="5" spans="3:7" ht="15.75">
      <c r="C5" s="184"/>
      <c r="D5" s="184"/>
      <c r="E5" s="184"/>
    </row>
    <row r="6" spans="3:7" ht="15.75">
      <c r="C6" s="184"/>
      <c r="D6" s="184"/>
      <c r="E6" s="184"/>
    </row>
    <row r="7" spans="3:7" ht="15.75">
      <c r="C7" s="184"/>
      <c r="D7" s="184"/>
      <c r="E7" s="184"/>
    </row>
    <row r="8" spans="3:7" ht="15.75">
      <c r="C8" s="184"/>
      <c r="D8" s="184"/>
      <c r="E8" s="184"/>
    </row>
    <row r="9" spans="3:7" ht="15.75">
      <c r="C9" s="184"/>
      <c r="D9" s="184"/>
      <c r="E9" s="184"/>
    </row>
    <row r="10" spans="3:7" ht="15.75">
      <c r="C10" s="184"/>
      <c r="D10" s="184"/>
      <c r="E10" s="184"/>
    </row>
    <row r="11" spans="3:7" ht="15.75">
      <c r="C11" s="184"/>
      <c r="D11" s="184"/>
      <c r="E11" s="184"/>
    </row>
    <row r="12" spans="3:7" ht="15.75">
      <c r="C12" s="184"/>
      <c r="D12" s="184"/>
      <c r="E12" s="184"/>
    </row>
    <row r="13" spans="3:7" ht="15.75">
      <c r="C13" s="184"/>
      <c r="D13" s="184"/>
      <c r="E13" s="184"/>
    </row>
    <row r="14" spans="3:7" ht="15.75">
      <c r="C14" s="184"/>
      <c r="D14" s="184"/>
      <c r="E14" s="184"/>
    </row>
    <row r="19" spans="2:8" ht="18.75">
      <c r="B19" s="268"/>
      <c r="C19" s="268"/>
      <c r="D19" s="268"/>
      <c r="E19" s="268"/>
      <c r="F19" s="268"/>
      <c r="G19" s="268"/>
    </row>
    <row r="20" spans="2:8" ht="18.75" customHeight="1">
      <c r="B20" s="270"/>
      <c r="C20" s="270"/>
      <c r="D20" s="270"/>
      <c r="E20" s="270"/>
      <c r="F20" s="270"/>
      <c r="G20" s="270"/>
      <c r="H20" s="270"/>
    </row>
    <row r="21" spans="2:8" ht="15.75" customHeight="1">
      <c r="B21" s="270"/>
      <c r="C21" s="270"/>
      <c r="D21" s="270"/>
      <c r="E21" s="270"/>
      <c r="F21" s="270"/>
      <c r="G21" s="270"/>
      <c r="H21" s="270"/>
    </row>
    <row r="22" spans="2:8" ht="15.75">
      <c r="B22" s="270"/>
      <c r="C22" s="270"/>
      <c r="D22" s="270"/>
      <c r="E22" s="270"/>
      <c r="F22" s="270"/>
      <c r="G22" s="270"/>
      <c r="H22" s="270"/>
    </row>
    <row r="23" spans="2:8" ht="15.75">
      <c r="B23" s="269"/>
      <c r="C23" s="269"/>
      <c r="D23" s="269"/>
      <c r="E23" s="269"/>
      <c r="F23" s="269"/>
      <c r="G23" s="269"/>
      <c r="H23" s="269"/>
    </row>
    <row r="24" spans="2:8" ht="15.75">
      <c r="B24" s="270"/>
      <c r="C24" s="270"/>
      <c r="D24" s="270"/>
      <c r="E24" s="270"/>
      <c r="F24" s="270"/>
      <c r="G24" s="270"/>
      <c r="H24" s="270"/>
    </row>
    <row r="32" spans="2:8">
      <c r="B32" s="267"/>
      <c r="C32" s="267"/>
    </row>
    <row r="33" spans="2:3">
      <c r="B33" s="267"/>
      <c r="C33" s="267"/>
    </row>
    <row r="34" spans="2:3">
      <c r="B34" s="267"/>
      <c r="C34" s="267"/>
    </row>
    <row r="35" spans="2:3">
      <c r="B35" s="267"/>
      <c r="C35" s="267"/>
    </row>
    <row r="36" spans="2:3">
      <c r="B36" s="267"/>
      <c r="C36" s="267"/>
    </row>
    <row r="37" spans="2:3" ht="15.75">
      <c r="B37" s="186"/>
    </row>
    <row r="38" spans="2:3" ht="15.75">
      <c r="B38" s="186"/>
    </row>
    <row r="39" spans="2:3" ht="15.75">
      <c r="B39" s="186"/>
    </row>
    <row r="40" spans="2:3" ht="15.75">
      <c r="B40" s="186"/>
    </row>
    <row r="41" spans="2:3" ht="15.75">
      <c r="B41" s="186"/>
    </row>
    <row r="42" spans="2:3" ht="15.75">
      <c r="B42" s="186"/>
    </row>
  </sheetData>
  <mergeCells count="15">
    <mergeCell ref="B35:C35"/>
    <mergeCell ref="B36:C36"/>
    <mergeCell ref="B19:G19"/>
    <mergeCell ref="C1:G1"/>
    <mergeCell ref="C2:G2"/>
    <mergeCell ref="B23:H23"/>
    <mergeCell ref="B24:H24"/>
    <mergeCell ref="B32:C32"/>
    <mergeCell ref="B33:C33"/>
    <mergeCell ref="B34:C34"/>
    <mergeCell ref="C3:G3"/>
    <mergeCell ref="C4:G4"/>
    <mergeCell ref="B20:H20"/>
    <mergeCell ref="B21:H21"/>
    <mergeCell ref="B22:H2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2020-11-12T08:20:14Z</dcterms:modified>
</cp:coreProperties>
</file>