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3" i="1"/>
  <c r="E82"/>
  <c r="E81"/>
  <c r="E79"/>
  <c r="E78"/>
  <c r="E77"/>
  <c r="B84"/>
  <c r="D88"/>
  <c r="F88" s="1"/>
  <c r="D101" l="1"/>
  <c r="D134" l="1"/>
  <c r="D133"/>
  <c r="D132"/>
  <c r="D131"/>
  <c r="D130"/>
  <c r="D128"/>
  <c r="D127"/>
  <c r="D126"/>
  <c r="D125"/>
  <c r="D124"/>
  <c r="D135" l="1"/>
  <c r="D129"/>
  <c r="D110" l="1"/>
  <c r="D109"/>
  <c r="D120" l="1"/>
  <c r="D106"/>
  <c r="B80" l="1"/>
  <c r="D83"/>
  <c r="D82"/>
  <c r="F82" l="1"/>
  <c r="G82" s="1"/>
  <c r="F83"/>
  <c r="H83" l="1"/>
  <c r="G83"/>
  <c r="I83"/>
  <c r="H82"/>
  <c r="I82" l="1"/>
  <c r="H50"/>
  <c r="C50"/>
  <c r="D49"/>
  <c r="G49" s="1"/>
  <c r="D47"/>
  <c r="G47" s="1"/>
  <c r="H33"/>
  <c r="D32"/>
  <c r="G32" s="1"/>
  <c r="D30"/>
  <c r="G30" s="1"/>
  <c r="D39"/>
  <c r="G39" s="1"/>
  <c r="D41"/>
  <c r="G41" s="1"/>
  <c r="C42"/>
  <c r="H42"/>
  <c r="C16"/>
  <c r="H15"/>
  <c r="H16" s="1"/>
  <c r="G15"/>
  <c r="G16" s="1"/>
  <c r="F15"/>
  <c r="F16" l="1"/>
  <c r="D50"/>
  <c r="G50"/>
  <c r="D42"/>
  <c r="G33"/>
  <c r="G42"/>
  <c r="H25"/>
  <c r="C66" l="1"/>
  <c r="C69" s="1"/>
  <c r="D119"/>
  <c r="D105" l="1"/>
  <c r="D100"/>
  <c r="D95"/>
  <c r="E95" s="1"/>
  <c r="D94"/>
  <c r="E94" s="1"/>
  <c r="F94" s="1"/>
  <c r="D96" l="1"/>
  <c r="D89" l="1"/>
  <c r="F89" s="1"/>
  <c r="G89" l="1"/>
  <c r="H89" s="1"/>
  <c r="G88"/>
  <c r="H88" s="1"/>
  <c r="D90"/>
  <c r="F90" s="1"/>
  <c r="D79"/>
  <c r="D78"/>
  <c r="D77"/>
  <c r="H9"/>
  <c r="C10"/>
  <c r="D62"/>
  <c r="D57"/>
  <c r="D24"/>
  <c r="G24" s="1"/>
  <c r="D22"/>
  <c r="G22" s="1"/>
  <c r="G9"/>
  <c r="F9"/>
  <c r="D80" l="1"/>
  <c r="B57"/>
  <c r="E57" s="1"/>
  <c r="G57" s="1"/>
  <c r="B59"/>
  <c r="B62" s="1"/>
  <c r="E62" s="1"/>
  <c r="G62" s="1"/>
  <c r="F78"/>
  <c r="G78" s="1"/>
  <c r="F79"/>
  <c r="G79" s="1"/>
  <c r="G90"/>
  <c r="H90" s="1"/>
  <c r="H10"/>
  <c r="F10"/>
  <c r="G10"/>
  <c r="C72" s="1"/>
  <c r="G25"/>
  <c r="B81" l="1"/>
  <c r="F77"/>
  <c r="G77" s="1"/>
  <c r="G80" s="1"/>
  <c r="E80"/>
  <c r="H79"/>
  <c r="J82" s="1"/>
  <c r="C70"/>
  <c r="C73" s="1"/>
  <c r="H78"/>
  <c r="F95" l="1"/>
  <c r="D81"/>
  <c r="I79"/>
  <c r="J79" s="1"/>
  <c r="I78"/>
  <c r="J78" s="1"/>
  <c r="F80"/>
  <c r="H77"/>
  <c r="F81" l="1"/>
  <c r="G81" s="1"/>
  <c r="D84"/>
  <c r="E84" s="1"/>
  <c r="H80"/>
  <c r="J83" s="1"/>
  <c r="I77"/>
  <c r="I80" s="1"/>
  <c r="F84" l="1"/>
  <c r="G84"/>
  <c r="J77"/>
  <c r="J80" s="1"/>
  <c r="D138" l="1"/>
  <c r="D148" s="1"/>
  <c r="E148" s="1"/>
  <c r="H81"/>
  <c r="I81" l="1"/>
  <c r="I84" s="1"/>
  <c r="H84"/>
  <c r="J81" l="1"/>
  <c r="J84" s="1"/>
  <c r="D139" s="1"/>
  <c r="D149" l="1"/>
  <c r="E149" s="1"/>
  <c r="E150" s="1"/>
  <c r="D151" s="1"/>
  <c r="D155" s="1"/>
  <c r="D157" s="1"/>
  <c r="D158" s="1"/>
</calcChain>
</file>

<file path=xl/sharedStrings.xml><?xml version="1.0" encoding="utf-8"?>
<sst xmlns="http://schemas.openxmlformats.org/spreadsheetml/2006/main" count="210" uniqueCount="111">
  <si>
    <t>трактор МТЗ-82 "Беларусь" -82,1</t>
  </si>
  <si>
    <t>трактор</t>
  </si>
  <si>
    <t>трудоемкость на 1 рейс</t>
  </si>
  <si>
    <t>трудоемкость всего</t>
  </si>
  <si>
    <t>водитель</t>
  </si>
  <si>
    <t>грузчик</t>
  </si>
  <si>
    <t>к-во рейсов</t>
  </si>
  <si>
    <t>км на 1рейс</t>
  </si>
  <si>
    <t>итого</t>
  </si>
  <si>
    <t>по населенному пункту</t>
  </si>
  <si>
    <t>вне населенного пункта</t>
  </si>
  <si>
    <t>пробег</t>
  </si>
  <si>
    <t>скорость</t>
  </si>
  <si>
    <t>ТО-1</t>
  </si>
  <si>
    <t>ТО-2</t>
  </si>
  <si>
    <t>ТР</t>
  </si>
  <si>
    <t>годовой фонд рабочего времени, чел-час</t>
  </si>
  <si>
    <t>отработано          м-часов, пробег км</t>
  </si>
  <si>
    <t xml:space="preserve">Нормативн. численность на весь объем         </t>
  </si>
  <si>
    <t>1.Расчет нормативной трудоемкости</t>
  </si>
  <si>
    <t>2.Расчет фонда заработной платы</t>
  </si>
  <si>
    <t>К-т п.-з. работы</t>
  </si>
  <si>
    <t>- ТРАКТОРИСТЫ</t>
  </si>
  <si>
    <t xml:space="preserve"> - ВОДИТЕЛИ</t>
  </si>
  <si>
    <t xml:space="preserve">    - РАБОЧИЕ</t>
  </si>
  <si>
    <t>4. Рабочие, занятые техническим обслуживанием и текущим ремонтом спецмашин</t>
  </si>
  <si>
    <t>- РЕМОНТНИКИ</t>
  </si>
  <si>
    <t>Нормативная трудоемкость, чел-час</t>
  </si>
  <si>
    <t xml:space="preserve">Итого </t>
  </si>
  <si>
    <t>Часовая тарифная ставка, руб.</t>
  </si>
  <si>
    <t>ФЗП на весь объем, руб.</t>
  </si>
  <si>
    <t>Начисления на зарплату, руб. (20,3%)</t>
  </si>
  <si>
    <t>ВСЕГО ФЗП, РУБ.</t>
  </si>
  <si>
    <t>Итого</t>
  </si>
  <si>
    <t>3. Стоимость   ГСМ</t>
  </si>
  <si>
    <t>стоимость 1л, руб.</t>
  </si>
  <si>
    <t xml:space="preserve">                                             рейсов</t>
  </si>
  <si>
    <t>трактор МТЗ-82 "Беларусь" -82,1, моточасов</t>
  </si>
  <si>
    <t>норма расхода, л</t>
  </si>
  <si>
    <t>пробег, рейсы, моточасы</t>
  </si>
  <si>
    <t>количество горючего, всего</t>
  </si>
  <si>
    <t>стоимость горючего - всего</t>
  </si>
  <si>
    <t>ИТОГО          ГСМ</t>
  </si>
  <si>
    <t>4. Амортизация</t>
  </si>
  <si>
    <t>Амортизируемое имущество</t>
  </si>
  <si>
    <t>Балансовая стоимость, руб.</t>
  </si>
  <si>
    <t>Норма амор-тизации, %</t>
  </si>
  <si>
    <t>Годовая сумма аморт</t>
  </si>
  <si>
    <t>5. Расходы на утилизацию</t>
  </si>
  <si>
    <t>Объем ТБО, куб.м</t>
  </si>
  <si>
    <t>Цена за 1 куб.м</t>
  </si>
  <si>
    <t>Всего стоимость утилизации, руб.</t>
  </si>
  <si>
    <t>6. Запчасти</t>
  </si>
  <si>
    <t>ФЗП</t>
  </si>
  <si>
    <t>ВСЕГО стоимость запчастей</t>
  </si>
  <si>
    <t>Норматив на 1 руб. прямой зарплаты</t>
  </si>
  <si>
    <t>7. Спецодежда</t>
  </si>
  <si>
    <t>ВСЕГО НОРМАТИВНАЯ ТРУДОЕМКОСТЬ И НОРМАТИВНАЯ ЧИСЛЕННОСТЬ</t>
  </si>
  <si>
    <t>ИТОГО</t>
  </si>
  <si>
    <t>Категория рабочих</t>
  </si>
  <si>
    <t xml:space="preserve">            Нормативн.              численность                            на 10000 м-час ,                                                      100000 км пробега</t>
  </si>
  <si>
    <t>норматив трудоемк</t>
  </si>
  <si>
    <t>норматив численность</t>
  </si>
  <si>
    <t>8. Расходные материалы,  инструмент</t>
  </si>
  <si>
    <t>9. Прочие прямые затраты</t>
  </si>
  <si>
    <t>Ремонт и диагностика</t>
  </si>
  <si>
    <t xml:space="preserve">ВСЕГО стоимость </t>
  </si>
  <si>
    <t>ОСАГО</t>
  </si>
  <si>
    <t>Обучение водителей, госпошлина ГИБДД</t>
  </si>
  <si>
    <t>электроэнергия, вода</t>
  </si>
  <si>
    <t>охрана труда</t>
  </si>
  <si>
    <t>смазочные материалы, к= 0,094</t>
  </si>
  <si>
    <t>Премия 40%</t>
  </si>
  <si>
    <t xml:space="preserve">Норматив </t>
  </si>
  <si>
    <t xml:space="preserve">ВСЕГО  </t>
  </si>
  <si>
    <t>Ассенизаторская машина</t>
  </si>
  <si>
    <t>объем  жбо</t>
  </si>
  <si>
    <t>м-часы</t>
  </si>
  <si>
    <t>1.1. Налив и слив ЖБО</t>
  </si>
  <si>
    <t>1.2.  Налив и слив ЖБО</t>
  </si>
  <si>
    <t>2. 1. Проезд к месту налива ЖБО</t>
  </si>
  <si>
    <t>2.2.Проезд к месту налива ЖБО</t>
  </si>
  <si>
    <t>3. 2.Проезд к месту утилизации и  обратно</t>
  </si>
  <si>
    <t>Стоимость утилизации - трактор</t>
  </si>
  <si>
    <t>автомобиль</t>
  </si>
  <si>
    <t>-РЕМОНТНИКИ</t>
  </si>
  <si>
    <t>-РАБОЧИЕ</t>
  </si>
  <si>
    <t>Запчасти ТРАКТОР</t>
  </si>
  <si>
    <t>Инструмент, материалы трактор</t>
  </si>
  <si>
    <t>Инструмент, материалы  автомобиль</t>
  </si>
  <si>
    <t>ВСЕГО стоимость спец</t>
  </si>
  <si>
    <t>на 1 нормо-час</t>
  </si>
  <si>
    <t>ВСЕГО</t>
  </si>
  <si>
    <t>ВСЕГО ПРЯМЫХ РАСХОДОВ 1 рейс</t>
  </si>
  <si>
    <t>10. Общеэксплуатационные  расходы</t>
  </si>
  <si>
    <t>итого трактор</t>
  </si>
  <si>
    <t>итого автомобиль</t>
  </si>
  <si>
    <t>ВСЕГО ЗАТРАТ на 1 рейс</t>
  </si>
  <si>
    <t xml:space="preserve"> ТРАКТОР</t>
  </si>
  <si>
    <t>в среднем</t>
  </si>
  <si>
    <t xml:space="preserve">Средняя  грузоподъемность  рейса </t>
  </si>
  <si>
    <t>Себестоимость 1 куб.м</t>
  </si>
  <si>
    <t>Экономист                                     Н.В.Мусиенко</t>
  </si>
  <si>
    <t>Норма накопления на 1 человека в месяц, куб.м</t>
  </si>
  <si>
    <t>ВСЕГО СТОИМОСТЬ ВЫВОЗА ЖБО за 1 куб.м, рублей</t>
  </si>
  <si>
    <t xml:space="preserve">   на 1  человека в месяц</t>
  </si>
  <si>
    <t>КАЛЬКУЛЯЦИЯ</t>
  </si>
  <si>
    <t xml:space="preserve"> стоимости вывоза жидких бытовых отходов от населения, 2020 год</t>
  </si>
  <si>
    <t>3. 1.Проезд к месту утилизации и  обратно (расстояние транспортировки 25 км)</t>
  </si>
  <si>
    <t>Резерв на отпуск, руб.   (7,5 %)</t>
  </si>
  <si>
    <t>Непредвиденные  расходы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</si>
</sst>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000"/>
    <numFmt numFmtId="166" formatCode="0.000"/>
  </numFmts>
  <fonts count="2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u/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8"/>
      <name val="Arial"/>
      <family val="2"/>
    </font>
    <font>
      <sz val="10"/>
      <color indexed="21"/>
      <name val="Arial"/>
      <family val="2"/>
    </font>
    <font>
      <b/>
      <sz val="10"/>
      <name val="Arial"/>
      <family val="2"/>
    </font>
    <font>
      <b/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8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6" xfId="0" applyNumberFormat="1" applyBorder="1"/>
    <xf numFmtId="0" fontId="0" fillId="0" borderId="21" xfId="0" applyBorder="1" applyAlignment="1">
      <alignment wrapText="1"/>
    </xf>
    <xf numFmtId="0" fontId="2" fillId="0" borderId="22" xfId="0" applyFont="1" applyBorder="1"/>
    <xf numFmtId="0" fontId="0" fillId="0" borderId="23" xfId="0" applyBorder="1"/>
    <xf numFmtId="2" fontId="0" fillId="0" borderId="23" xfId="0" applyNumberFormat="1" applyBorder="1"/>
    <xf numFmtId="0" fontId="2" fillId="0" borderId="25" xfId="0" applyFont="1" applyBorder="1"/>
    <xf numFmtId="0" fontId="0" fillId="0" borderId="26" xfId="0" applyBorder="1"/>
    <xf numFmtId="2" fontId="0" fillId="0" borderId="26" xfId="0" applyNumberFormat="1" applyBorder="1"/>
    <xf numFmtId="2" fontId="0" fillId="0" borderId="27" xfId="0" applyNumberFormat="1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32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right"/>
    </xf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0" fillId="0" borderId="37" xfId="0" applyBorder="1" applyAlignment="1">
      <alignment wrapText="1"/>
    </xf>
    <xf numFmtId="0" fontId="0" fillId="0" borderId="41" xfId="0" applyBorder="1"/>
    <xf numFmtId="2" fontId="0" fillId="0" borderId="42" xfId="0" applyNumberFormat="1" applyBorder="1"/>
    <xf numFmtId="2" fontId="0" fillId="0" borderId="13" xfId="0" applyNumberFormat="1" applyBorder="1"/>
    <xf numFmtId="0" fontId="0" fillId="0" borderId="44" xfId="0" applyBorder="1"/>
    <xf numFmtId="0" fontId="0" fillId="0" borderId="45" xfId="0" applyBorder="1"/>
    <xf numFmtId="0" fontId="0" fillId="0" borderId="36" xfId="0" applyBorder="1"/>
    <xf numFmtId="0" fontId="0" fillId="0" borderId="26" xfId="0" applyBorder="1" applyAlignment="1">
      <alignment wrapText="1"/>
    </xf>
    <xf numFmtId="0" fontId="0" fillId="0" borderId="26" xfId="0" applyBorder="1" applyAlignment="1">
      <alignment vertical="center" wrapText="1"/>
    </xf>
    <xf numFmtId="0" fontId="0" fillId="0" borderId="26" xfId="0" applyBorder="1" applyAlignment="1">
      <alignment vertical="top" wrapText="1"/>
    </xf>
    <xf numFmtId="1" fontId="0" fillId="0" borderId="14" xfId="0" applyNumberFormat="1" applyBorder="1"/>
    <xf numFmtId="1" fontId="0" fillId="0" borderId="41" xfId="0" applyNumberFormat="1" applyBorder="1"/>
    <xf numFmtId="1" fontId="0" fillId="0" borderId="1" xfId="0" applyNumberFormat="1" applyBorder="1"/>
    <xf numFmtId="1" fontId="0" fillId="0" borderId="23" xfId="0" applyNumberFormat="1" applyBorder="1"/>
    <xf numFmtId="1" fontId="0" fillId="0" borderId="42" xfId="0" applyNumberFormat="1" applyBorder="1"/>
    <xf numFmtId="1" fontId="0" fillId="0" borderId="26" xfId="0" applyNumberFormat="1" applyBorder="1"/>
    <xf numFmtId="1" fontId="0" fillId="0" borderId="13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" fontId="0" fillId="0" borderId="46" xfId="0" applyNumberFormat="1" applyBorder="1"/>
    <xf numFmtId="0" fontId="4" fillId="0" borderId="27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25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1" xfId="0" applyBorder="1"/>
    <xf numFmtId="1" fontId="0" fillId="0" borderId="3" xfId="0" applyNumberFormat="1" applyBorder="1"/>
    <xf numFmtId="1" fontId="0" fillId="0" borderId="21" xfId="0" applyNumberFormat="1" applyBorder="1"/>
    <xf numFmtId="0" fontId="0" fillId="0" borderId="27" xfId="0" applyBorder="1" applyAlignment="1">
      <alignment vertical="top" wrapText="1"/>
    </xf>
    <xf numFmtId="1" fontId="0" fillId="0" borderId="47" xfId="0" applyNumberFormat="1" applyBorder="1"/>
    <xf numFmtId="1" fontId="0" fillId="0" borderId="4" xfId="0" applyNumberFormat="1" applyBorder="1"/>
    <xf numFmtId="1" fontId="0" fillId="0" borderId="27" xfId="0" applyNumberFormat="1" applyBorder="1"/>
    <xf numFmtId="1" fontId="0" fillId="0" borderId="0" xfId="0" applyNumberFormat="1"/>
    <xf numFmtId="0" fontId="4" fillId="0" borderId="25" xfId="0" applyFont="1" applyBorder="1"/>
    <xf numFmtId="0" fontId="0" fillId="0" borderId="7" xfId="0" applyBorder="1"/>
    <xf numFmtId="0" fontId="0" fillId="0" borderId="25" xfId="0" applyBorder="1" applyAlignment="1">
      <alignment horizontal="center" vertical="center"/>
    </xf>
    <xf numFmtId="4" fontId="13" fillId="3" borderId="48" xfId="1" applyNumberFormat="1" applyFont="1" applyFill="1" applyBorder="1" applyAlignment="1">
      <alignment horizontal="right" vertical="top" wrapText="1"/>
    </xf>
    <xf numFmtId="0" fontId="0" fillId="0" borderId="26" xfId="0" applyBorder="1" applyAlignment="1">
      <alignment horizontal="center" wrapText="1"/>
    </xf>
    <xf numFmtId="1" fontId="0" fillId="0" borderId="24" xfId="0" applyNumberFormat="1" applyBorder="1"/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0" fillId="0" borderId="50" xfId="0" applyBorder="1"/>
    <xf numFmtId="0" fontId="5" fillId="0" borderId="0" xfId="0" applyFont="1" applyBorder="1" applyAlignment="1">
      <alignment horizontal="center" vertical="center"/>
    </xf>
    <xf numFmtId="4" fontId="14" fillId="0" borderId="51" xfId="0" applyNumberFormat="1" applyFont="1" applyFill="1" applyBorder="1" applyAlignment="1">
      <alignment horizontal="right" vertical="top" wrapText="1"/>
    </xf>
    <xf numFmtId="1" fontId="0" fillId="0" borderId="6" xfId="0" applyNumberForma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4" fillId="0" borderId="52" xfId="0" applyNumberFormat="1" applyFont="1" applyFill="1" applyBorder="1" applyAlignment="1">
      <alignment horizontal="right" vertical="top" wrapText="1"/>
    </xf>
    <xf numFmtId="0" fontId="0" fillId="0" borderId="5" xfId="0" applyBorder="1"/>
    <xf numFmtId="0" fontId="0" fillId="0" borderId="0" xfId="0" applyFont="1" applyBorder="1" applyAlignment="1">
      <alignment horizontal="right"/>
    </xf>
    <xf numFmtId="1" fontId="0" fillId="0" borderId="0" xfId="0" applyNumberFormat="1" applyBorder="1"/>
    <xf numFmtId="1" fontId="5" fillId="0" borderId="0" xfId="0" applyNumberFormat="1" applyFont="1"/>
    <xf numFmtId="0" fontId="5" fillId="0" borderId="0" xfId="0" applyFont="1"/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5" fillId="0" borderId="25" xfId="0" applyFont="1" applyBorder="1"/>
    <xf numFmtId="0" fontId="0" fillId="0" borderId="22" xfId="0" applyBorder="1" applyAlignment="1">
      <alignment wrapText="1"/>
    </xf>
    <xf numFmtId="1" fontId="0" fillId="0" borderId="31" xfId="0" applyNumberFormat="1" applyBorder="1"/>
    <xf numFmtId="1" fontId="11" fillId="0" borderId="0" xfId="0" applyNumberFormat="1" applyFont="1"/>
    <xf numFmtId="0" fontId="4" fillId="0" borderId="26" xfId="0" applyFont="1" applyBorder="1"/>
    <xf numFmtId="1" fontId="4" fillId="0" borderId="27" xfId="0" applyNumberFormat="1" applyFont="1" applyBorder="1"/>
    <xf numFmtId="9" fontId="0" fillId="0" borderId="1" xfId="0" applyNumberFormat="1" applyBorder="1"/>
    <xf numFmtId="2" fontId="0" fillId="0" borderId="0" xfId="0" applyNumberFormat="1"/>
    <xf numFmtId="0" fontId="0" fillId="0" borderId="29" xfId="0" applyBorder="1" applyAlignment="1">
      <alignment vertical="top"/>
    </xf>
    <xf numFmtId="0" fontId="0" fillId="0" borderId="34" xfId="0" applyBorder="1"/>
    <xf numFmtId="0" fontId="0" fillId="0" borderId="1" xfId="0" applyBorder="1" applyAlignment="1"/>
    <xf numFmtId="0" fontId="0" fillId="0" borderId="14" xfId="0" applyBorder="1" applyAlignment="1"/>
    <xf numFmtId="0" fontId="0" fillId="0" borderId="42" xfId="0" applyBorder="1"/>
    <xf numFmtId="0" fontId="0" fillId="0" borderId="27" xfId="0" applyBorder="1"/>
    <xf numFmtId="0" fontId="0" fillId="0" borderId="46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right"/>
    </xf>
    <xf numFmtId="2" fontId="0" fillId="0" borderId="24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5" fontId="0" fillId="0" borderId="27" xfId="0" applyNumberFormat="1" applyBorder="1"/>
    <xf numFmtId="0" fontId="4" fillId="0" borderId="3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0" fillId="0" borderId="55" xfId="0" applyNumberFormat="1" applyBorder="1"/>
    <xf numFmtId="0" fontId="0" fillId="0" borderId="29" xfId="0" applyBorder="1"/>
    <xf numFmtId="0" fontId="0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0" fontId="0" fillId="0" borderId="18" xfId="0" applyBorder="1"/>
    <xf numFmtId="0" fontId="0" fillId="0" borderId="25" xfId="0" applyBorder="1" applyAlignment="1">
      <alignment vertical="top"/>
    </xf>
    <xf numFmtId="0" fontId="5" fillId="0" borderId="2" xfId="0" applyFont="1" applyBorder="1"/>
    <xf numFmtId="1" fontId="11" fillId="0" borderId="6" xfId="0" applyNumberFormat="1" applyFont="1" applyBorder="1"/>
    <xf numFmtId="1" fontId="11" fillId="0" borderId="9" xfId="0" applyNumberFormat="1" applyFont="1" applyBorder="1"/>
    <xf numFmtId="0" fontId="0" fillId="0" borderId="13" xfId="0" applyBorder="1" applyAlignment="1">
      <alignment wrapText="1"/>
    </xf>
    <xf numFmtId="0" fontId="0" fillId="0" borderId="22" xfId="0" applyBorder="1"/>
    <xf numFmtId="0" fontId="11" fillId="0" borderId="0" xfId="0" applyFont="1" applyAlignment="1">
      <alignment horizontal="center"/>
    </xf>
    <xf numFmtId="1" fontId="11" fillId="0" borderId="0" xfId="0" applyNumberFormat="1" applyFont="1" applyBorder="1"/>
    <xf numFmtId="0" fontId="11" fillId="0" borderId="0" xfId="0" applyFont="1" applyBorder="1"/>
    <xf numFmtId="4" fontId="14" fillId="0" borderId="0" xfId="0" applyNumberFormat="1" applyFont="1" applyFill="1" applyBorder="1" applyAlignment="1">
      <alignment horizontal="right" vertical="top" wrapText="1"/>
    </xf>
    <xf numFmtId="1" fontId="0" fillId="0" borderId="56" xfId="0" applyNumberFormat="1" applyBorder="1"/>
    <xf numFmtId="0" fontId="0" fillId="0" borderId="5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49" xfId="0" applyFont="1" applyBorder="1"/>
    <xf numFmtId="0" fontId="2" fillId="0" borderId="25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1" fillId="0" borderId="3" xfId="0" applyFont="1" applyBorder="1"/>
    <xf numFmtId="1" fontId="15" fillId="0" borderId="4" xfId="0" applyNumberFormat="1" applyFont="1" applyBorder="1" applyAlignment="1">
      <alignment vertical="top"/>
    </xf>
    <xf numFmtId="0" fontId="5" fillId="0" borderId="49" xfId="0" applyFont="1" applyBorder="1"/>
    <xf numFmtId="1" fontId="11" fillId="0" borderId="56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166" fontId="0" fillId="0" borderId="0" xfId="0" applyNumberFormat="1"/>
    <xf numFmtId="0" fontId="4" fillId="0" borderId="3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9" xfId="0" applyBorder="1"/>
    <xf numFmtId="0" fontId="0" fillId="0" borderId="53" xfId="0" applyBorder="1" applyAlignment="1"/>
    <xf numFmtId="0" fontId="0" fillId="0" borderId="6" xfId="0" applyBorder="1"/>
    <xf numFmtId="0" fontId="0" fillId="0" borderId="57" xfId="0" applyBorder="1" applyAlignment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5" xfId="0" applyFont="1" applyBorder="1"/>
    <xf numFmtId="0" fontId="0" fillId="0" borderId="24" xfId="0" applyBorder="1"/>
    <xf numFmtId="2" fontId="0" fillId="0" borderId="46" xfId="0" applyNumberFormat="1" applyBorder="1"/>
    <xf numFmtId="0" fontId="0" fillId="0" borderId="18" xfId="0" applyBorder="1" applyAlignment="1">
      <alignment horizontal="center"/>
    </xf>
    <xf numFmtId="0" fontId="0" fillId="0" borderId="59" xfId="0" applyBorder="1"/>
    <xf numFmtId="2" fontId="0" fillId="0" borderId="8" xfId="0" applyNumberFormat="1" applyBorder="1"/>
    <xf numFmtId="2" fontId="0" fillId="0" borderId="9" xfId="0" applyNumberFormat="1" applyBorder="1"/>
    <xf numFmtId="9" fontId="0" fillId="0" borderId="23" xfId="0" applyNumberFormat="1" applyBorder="1"/>
    <xf numFmtId="1" fontId="11" fillId="0" borderId="24" xfId="0" applyNumberFormat="1" applyFont="1" applyBorder="1"/>
    <xf numFmtId="9" fontId="0" fillId="0" borderId="14" xfId="0" applyNumberFormat="1" applyBorder="1"/>
    <xf numFmtId="1" fontId="11" fillId="0" borderId="46" xfId="0" applyNumberFormat="1" applyFont="1" applyBorder="1"/>
    <xf numFmtId="9" fontId="0" fillId="0" borderId="26" xfId="0" applyNumberFormat="1" applyBorder="1"/>
    <xf numFmtId="2" fontId="11" fillId="0" borderId="27" xfId="0" applyNumberFormat="1" applyFont="1" applyBorder="1"/>
    <xf numFmtId="2" fontId="2" fillId="0" borderId="14" xfId="0" applyNumberFormat="1" applyFont="1" applyBorder="1" applyAlignment="1">
      <alignment horizontal="right" vertical="center" wrapText="1"/>
    </xf>
    <xf numFmtId="2" fontId="2" fillId="0" borderId="26" xfId="0" applyNumberFormat="1" applyFont="1" applyBorder="1" applyAlignment="1">
      <alignment horizontal="right" vertical="center" wrapText="1"/>
    </xf>
    <xf numFmtId="0" fontId="0" fillId="0" borderId="27" xfId="0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1" fontId="0" fillId="0" borderId="39" xfId="0" applyNumberFormat="1" applyBorder="1"/>
    <xf numFmtId="1" fontId="0" fillId="0" borderId="11" xfId="0" applyNumberFormat="1" applyBorder="1"/>
    <xf numFmtId="1" fontId="0" fillId="0" borderId="60" xfId="0" applyNumberFormat="1" applyBorder="1"/>
    <xf numFmtId="1" fontId="0" fillId="0" borderId="12" xfId="0" applyNumberFormat="1" applyBorder="1"/>
    <xf numFmtId="0" fontId="11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justify"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2" fontId="18" fillId="0" borderId="0" xfId="0" applyNumberFormat="1" applyFont="1"/>
    <xf numFmtId="0" fontId="5" fillId="0" borderId="23" xfId="0" applyFont="1" applyBorder="1"/>
    <xf numFmtId="0" fontId="19" fillId="0" borderId="2" xfId="0" applyFont="1" applyBorder="1" applyAlignment="1">
      <alignment vertical="top" wrapText="1"/>
    </xf>
    <xf numFmtId="0" fontId="19" fillId="0" borderId="3" xfId="0" applyFont="1" applyBorder="1"/>
    <xf numFmtId="1" fontId="15" fillId="0" borderId="4" xfId="0" applyNumberFormat="1" applyFont="1" applyBorder="1"/>
    <xf numFmtId="0" fontId="16" fillId="0" borderId="7" xfId="0" applyFont="1" applyBorder="1"/>
    <xf numFmtId="9" fontId="16" fillId="0" borderId="8" xfId="0" applyNumberFormat="1" applyFont="1" applyBorder="1"/>
    <xf numFmtId="0" fontId="16" fillId="0" borderId="8" xfId="0" applyFont="1" applyBorder="1"/>
    <xf numFmtId="1" fontId="15" fillId="0" borderId="9" xfId="0" applyNumberFormat="1" applyFont="1" applyBorder="1"/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/>
    <xf numFmtId="0" fontId="18" fillId="0" borderId="0" xfId="0" applyFont="1" applyBorder="1"/>
    <xf numFmtId="2" fontId="18" fillId="0" borderId="0" xfId="0" applyNumberFormat="1" applyFont="1" applyBorder="1"/>
    <xf numFmtId="0" fontId="16" fillId="0" borderId="0" xfId="0" applyFont="1" applyAlignment="1">
      <alignment horizontal="center"/>
    </xf>
    <xf numFmtId="166" fontId="0" fillId="0" borderId="9" xfId="0" applyNumberForma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8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40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40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8" fillId="0" borderId="3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8" fillId="0" borderId="0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166" fontId="20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9"/>
  <sheetViews>
    <sheetView tabSelected="1" view="pageLayout" topLeftCell="A158" workbookViewId="0">
      <selection activeCell="A151" sqref="A151"/>
    </sheetView>
  </sheetViews>
  <sheetFormatPr defaultRowHeight="15"/>
  <cols>
    <col min="1" max="1" width="36.28515625" customWidth="1"/>
    <col min="2" max="2" width="16.85546875" customWidth="1"/>
    <col min="3" max="3" width="12.140625" customWidth="1"/>
    <col min="4" max="4" width="13.42578125" customWidth="1"/>
    <col min="5" max="5" width="14" customWidth="1"/>
    <col min="6" max="6" width="12.28515625" customWidth="1"/>
    <col min="7" max="7" width="13.28515625" customWidth="1"/>
    <col min="8" max="8" width="12.140625" customWidth="1"/>
    <col min="9" max="9" width="12" customWidth="1"/>
    <col min="10" max="10" width="16.85546875" customWidth="1"/>
    <col min="14" max="14" width="20.5703125" customWidth="1"/>
  </cols>
  <sheetData>
    <row r="1" spans="1:8" ht="15.75">
      <c r="E1" s="273"/>
      <c r="F1" s="273"/>
      <c r="G1" s="273"/>
      <c r="H1" s="273"/>
    </row>
    <row r="2" spans="1:8" ht="15.75" customHeight="1">
      <c r="A2" s="270" t="s">
        <v>106</v>
      </c>
      <c r="B2" s="271"/>
      <c r="C2" s="271"/>
      <c r="D2" s="271"/>
      <c r="E2" s="271"/>
      <c r="F2" s="271"/>
      <c r="G2" s="271"/>
      <c r="H2" s="271"/>
    </row>
    <row r="3" spans="1:8" ht="15.75" customHeight="1">
      <c r="A3" s="272" t="s">
        <v>107</v>
      </c>
      <c r="B3" s="212"/>
      <c r="C3" s="212"/>
      <c r="D3" s="212"/>
      <c r="E3" s="212"/>
      <c r="F3" s="212"/>
      <c r="G3" s="212"/>
      <c r="H3" s="212"/>
    </row>
    <row r="4" spans="1:8" ht="15.75" customHeight="1">
      <c r="A4" s="211"/>
      <c r="B4" s="209"/>
      <c r="C4" s="209"/>
      <c r="D4" s="209"/>
      <c r="E4" s="209"/>
      <c r="F4" s="209"/>
      <c r="G4" s="209"/>
      <c r="H4" s="209"/>
    </row>
    <row r="5" spans="1:8" ht="18.75">
      <c r="A5" s="236" t="s">
        <v>19</v>
      </c>
      <c r="B5" s="237"/>
      <c r="C5" s="237"/>
      <c r="D5" s="237"/>
      <c r="E5" s="237"/>
      <c r="F5" s="237"/>
      <c r="G5" s="237"/>
    </row>
    <row r="6" spans="1:8" ht="15.75" thickBot="1">
      <c r="A6" s="215" t="s">
        <v>78</v>
      </c>
      <c r="B6" s="215"/>
      <c r="C6" s="215"/>
      <c r="D6" s="215"/>
      <c r="E6" s="215"/>
      <c r="F6" s="215"/>
      <c r="G6" s="215"/>
    </row>
    <row r="7" spans="1:8">
      <c r="A7" s="216"/>
      <c r="B7" s="218" t="s">
        <v>76</v>
      </c>
      <c r="C7" s="220" t="s">
        <v>6</v>
      </c>
      <c r="D7" s="222" t="s">
        <v>2</v>
      </c>
      <c r="E7" s="222"/>
      <c r="F7" s="222" t="s">
        <v>3</v>
      </c>
      <c r="G7" s="223"/>
      <c r="H7" s="213" t="s">
        <v>11</v>
      </c>
    </row>
    <row r="8" spans="1:8" ht="15.75" thickBot="1">
      <c r="A8" s="217"/>
      <c r="B8" s="219"/>
      <c r="C8" s="221"/>
      <c r="D8" s="10" t="s">
        <v>4</v>
      </c>
      <c r="E8" s="10" t="s">
        <v>5</v>
      </c>
      <c r="F8" s="10" t="s">
        <v>4</v>
      </c>
      <c r="G8" s="30" t="s">
        <v>5</v>
      </c>
      <c r="H8" s="214"/>
    </row>
    <row r="9" spans="1:8" ht="15.75" thickBot="1">
      <c r="A9" s="64" t="s">
        <v>75</v>
      </c>
      <c r="B9" s="6"/>
      <c r="C9" s="6">
        <v>1</v>
      </c>
      <c r="D9" s="6">
        <v>0.51800000000000002</v>
      </c>
      <c r="E9" s="6">
        <v>0.51800000000000002</v>
      </c>
      <c r="F9" s="6">
        <f>PRODUCT(D9,C9)</f>
        <v>0.51800000000000002</v>
      </c>
      <c r="G9" s="31">
        <f>PRODUCT(C9,E9)</f>
        <v>0.51800000000000002</v>
      </c>
      <c r="H9" s="34">
        <f>PRODUCT(C9,4)</f>
        <v>4</v>
      </c>
    </row>
    <row r="10" spans="1:8" ht="16.5" thickBot="1">
      <c r="A10" s="14" t="s">
        <v>8</v>
      </c>
      <c r="B10" s="15"/>
      <c r="C10" s="15">
        <f>SUM(C9:C9)</f>
        <v>1</v>
      </c>
      <c r="D10" s="15"/>
      <c r="E10" s="15"/>
      <c r="F10" s="16">
        <f>SUM(F9:F9)</f>
        <v>0.51800000000000002</v>
      </c>
      <c r="G10" s="33">
        <f>SUM(G9:G9)</f>
        <v>0.51800000000000002</v>
      </c>
      <c r="H10" s="36">
        <f>SUM(H9:H9)</f>
        <v>4</v>
      </c>
    </row>
    <row r="11" spans="1:8" ht="15.75">
      <c r="A11" s="19"/>
      <c r="B11" s="20"/>
      <c r="C11" s="20"/>
      <c r="D11" s="20"/>
      <c r="E11" s="20"/>
      <c r="F11" s="21"/>
      <c r="G11" s="21"/>
      <c r="H11" s="20"/>
    </row>
    <row r="12" spans="1:8" ht="15.75" thickBot="1">
      <c r="A12" s="215" t="s">
        <v>79</v>
      </c>
      <c r="B12" s="215"/>
      <c r="C12" s="215"/>
      <c r="D12" s="215"/>
      <c r="E12" s="215"/>
      <c r="F12" s="215"/>
      <c r="G12" s="215"/>
      <c r="H12" s="20"/>
    </row>
    <row r="13" spans="1:8">
      <c r="A13" s="216"/>
      <c r="B13" s="218" t="s">
        <v>76</v>
      </c>
      <c r="C13" s="220" t="s">
        <v>6</v>
      </c>
      <c r="D13" s="222" t="s">
        <v>2</v>
      </c>
      <c r="E13" s="222"/>
      <c r="F13" s="222" t="s">
        <v>3</v>
      </c>
      <c r="G13" s="223"/>
      <c r="H13" s="213" t="s">
        <v>11</v>
      </c>
    </row>
    <row r="14" spans="1:8" ht="15.75" thickBot="1">
      <c r="A14" s="217"/>
      <c r="B14" s="219"/>
      <c r="C14" s="221"/>
      <c r="D14" s="10" t="s">
        <v>4</v>
      </c>
      <c r="E14" s="10" t="s">
        <v>5</v>
      </c>
      <c r="F14" s="10" t="s">
        <v>4</v>
      </c>
      <c r="G14" s="30" t="s">
        <v>5</v>
      </c>
      <c r="H14" s="214"/>
    </row>
    <row r="15" spans="1:8" ht="16.5" thickBot="1">
      <c r="A15" s="11" t="s">
        <v>0</v>
      </c>
      <c r="B15" s="12"/>
      <c r="C15" s="12">
        <v>1</v>
      </c>
      <c r="D15" s="12">
        <v>0.66200000000000003</v>
      </c>
      <c r="E15" s="12">
        <v>0.66200000000000003</v>
      </c>
      <c r="F15" s="13">
        <f>PRODUCT(D15,C15)</f>
        <v>0.66200000000000003</v>
      </c>
      <c r="G15" s="32">
        <f>PRODUCT(C15,E15)</f>
        <v>0.66200000000000003</v>
      </c>
      <c r="H15" s="35">
        <f>PRODUCT(C15,4)</f>
        <v>4</v>
      </c>
    </row>
    <row r="16" spans="1:8" ht="16.5" thickBot="1">
      <c r="A16" s="14" t="s">
        <v>8</v>
      </c>
      <c r="B16" s="15"/>
      <c r="C16" s="15">
        <f>SUM(C15:C15)</f>
        <v>1</v>
      </c>
      <c r="D16" s="15"/>
      <c r="E16" s="15"/>
      <c r="F16" s="16">
        <f>SUM(F15:F15)</f>
        <v>0.66200000000000003</v>
      </c>
      <c r="G16" s="33">
        <f>SUM(G15:G15)</f>
        <v>0.66200000000000003</v>
      </c>
      <c r="H16" s="36">
        <f>SUM(H15:H15)</f>
        <v>4</v>
      </c>
    </row>
    <row r="17" spans="1:8" ht="15.75">
      <c r="A17" s="19"/>
      <c r="B17" s="20"/>
      <c r="C17" s="20"/>
      <c r="D17" s="20"/>
      <c r="E17" s="20"/>
      <c r="F17" s="21"/>
      <c r="G17" s="21"/>
    </row>
    <row r="18" spans="1:8" ht="16.5" thickBot="1">
      <c r="A18" s="238" t="s">
        <v>80</v>
      </c>
      <c r="B18" s="239"/>
      <c r="C18" s="239"/>
      <c r="D18" s="239"/>
      <c r="E18" s="239"/>
      <c r="F18" s="239"/>
      <c r="G18" s="239"/>
    </row>
    <row r="19" spans="1:8">
      <c r="A19" s="242"/>
      <c r="B19" s="222" t="s">
        <v>7</v>
      </c>
      <c r="C19" s="240" t="s">
        <v>6</v>
      </c>
      <c r="D19" s="222" t="s">
        <v>11</v>
      </c>
      <c r="E19" s="222" t="s">
        <v>12</v>
      </c>
      <c r="F19" s="226" t="s">
        <v>21</v>
      </c>
      <c r="G19" s="222" t="s">
        <v>3</v>
      </c>
      <c r="H19" s="235"/>
    </row>
    <row r="20" spans="1:8" ht="15.75" thickBot="1">
      <c r="A20" s="243"/>
      <c r="B20" s="244"/>
      <c r="C20" s="241"/>
      <c r="D20" s="244"/>
      <c r="E20" s="244"/>
      <c r="F20" s="227"/>
      <c r="G20" s="22" t="s">
        <v>4</v>
      </c>
      <c r="H20" s="23" t="s">
        <v>5</v>
      </c>
    </row>
    <row r="21" spans="1:8" ht="15" customHeight="1">
      <c r="A21" s="224" t="s">
        <v>9</v>
      </c>
      <c r="B21" s="225"/>
      <c r="C21" s="144"/>
      <c r="D21" s="144"/>
      <c r="E21" s="144"/>
      <c r="F21" s="144"/>
      <c r="G21" s="24"/>
      <c r="H21" s="148"/>
    </row>
    <row r="22" spans="1:8" ht="15.75" thickBot="1">
      <c r="A22" s="64" t="s">
        <v>75</v>
      </c>
      <c r="B22" s="5">
        <v>5</v>
      </c>
      <c r="C22" s="5">
        <v>1</v>
      </c>
      <c r="D22" s="5">
        <f>PRODUCT(B22:C22)</f>
        <v>5</v>
      </c>
      <c r="E22" s="5">
        <v>26</v>
      </c>
      <c r="F22" s="5">
        <v>1.07</v>
      </c>
      <c r="G22" s="7">
        <f>PRODUCT(D22,1/E22,F22)</f>
        <v>0.20576923076923079</v>
      </c>
      <c r="H22" s="9">
        <v>0.21</v>
      </c>
    </row>
    <row r="23" spans="1:8">
      <c r="A23" s="245" t="s">
        <v>10</v>
      </c>
      <c r="B23" s="246"/>
      <c r="C23" s="145"/>
      <c r="D23" s="145"/>
      <c r="E23" s="145"/>
      <c r="F23" s="20"/>
      <c r="G23" s="25"/>
      <c r="H23" s="150"/>
    </row>
    <row r="24" spans="1:8" ht="15.75" thickBot="1">
      <c r="A24" s="64" t="s">
        <v>75</v>
      </c>
      <c r="B24" s="5">
        <v>8</v>
      </c>
      <c r="C24" s="5">
        <v>1</v>
      </c>
      <c r="D24" s="5">
        <f>PRODUCT(B24:C24)</f>
        <v>8</v>
      </c>
      <c r="E24" s="5">
        <v>42</v>
      </c>
      <c r="F24" s="5">
        <v>1.07</v>
      </c>
      <c r="G24" s="7">
        <f>PRODUCT(D24,1/E24,F24)</f>
        <v>0.2038095238095238</v>
      </c>
      <c r="H24" s="9">
        <v>0.2</v>
      </c>
    </row>
    <row r="25" spans="1:8" ht="20.25" customHeight="1" thickBot="1">
      <c r="A25" s="14" t="s">
        <v>8</v>
      </c>
      <c r="B25" s="15"/>
      <c r="C25" s="15"/>
      <c r="D25" s="15"/>
      <c r="E25" s="15"/>
      <c r="F25" s="15"/>
      <c r="G25" s="16">
        <f>SUM(G21:G24)</f>
        <v>0.40957875457875459</v>
      </c>
      <c r="H25" s="17">
        <f>SUM(H22:H24)</f>
        <v>0.41000000000000003</v>
      </c>
    </row>
    <row r="26" spans="1:8" ht="17.25" customHeight="1" thickBot="1">
      <c r="A26" s="238" t="s">
        <v>81</v>
      </c>
      <c r="B26" s="239"/>
      <c r="C26" s="239"/>
      <c r="D26" s="239"/>
      <c r="E26" s="239"/>
      <c r="F26" s="239"/>
      <c r="G26" s="239"/>
    </row>
    <row r="27" spans="1:8" ht="18.75" customHeight="1">
      <c r="A27" s="242"/>
      <c r="B27" s="222" t="s">
        <v>7</v>
      </c>
      <c r="C27" s="240" t="s">
        <v>6</v>
      </c>
      <c r="D27" s="222" t="s">
        <v>11</v>
      </c>
      <c r="E27" s="222" t="s">
        <v>12</v>
      </c>
      <c r="F27" s="226" t="s">
        <v>21</v>
      </c>
      <c r="G27" s="222" t="s">
        <v>3</v>
      </c>
      <c r="H27" s="235"/>
    </row>
    <row r="28" spans="1:8" ht="17.25" customHeight="1" thickBot="1">
      <c r="A28" s="243"/>
      <c r="B28" s="244"/>
      <c r="C28" s="241"/>
      <c r="D28" s="244"/>
      <c r="E28" s="244"/>
      <c r="F28" s="227"/>
      <c r="G28" s="22" t="s">
        <v>4</v>
      </c>
      <c r="H28" s="23" t="s">
        <v>5</v>
      </c>
    </row>
    <row r="29" spans="1:8">
      <c r="A29" s="224" t="s">
        <v>9</v>
      </c>
      <c r="B29" s="225"/>
      <c r="C29" s="144"/>
      <c r="D29" s="144"/>
      <c r="E29" s="144"/>
      <c r="F29" s="144"/>
      <c r="G29" s="24"/>
      <c r="H29" s="148"/>
    </row>
    <row r="30" spans="1:8" ht="15.75">
      <c r="A30" s="11" t="s">
        <v>0</v>
      </c>
      <c r="B30" s="5">
        <v>5</v>
      </c>
      <c r="C30" s="5">
        <v>1</v>
      </c>
      <c r="D30" s="5">
        <f>PRODUCT(B30:C30)</f>
        <v>5</v>
      </c>
      <c r="E30" s="5">
        <v>18</v>
      </c>
      <c r="F30" s="5">
        <v>1.07</v>
      </c>
      <c r="G30" s="7">
        <f>PRODUCT(D30,1/E30,F30)</f>
        <v>0.29722222222222228</v>
      </c>
      <c r="H30" s="149">
        <v>0.3</v>
      </c>
    </row>
    <row r="31" spans="1:8">
      <c r="A31" s="245" t="s">
        <v>10</v>
      </c>
      <c r="B31" s="246"/>
      <c r="C31" s="145"/>
      <c r="D31" s="145"/>
      <c r="E31" s="145"/>
      <c r="F31" s="20"/>
      <c r="G31" s="25"/>
      <c r="H31" s="150"/>
    </row>
    <row r="32" spans="1:8" ht="16.5" thickBot="1">
      <c r="A32" s="11" t="s">
        <v>0</v>
      </c>
      <c r="B32" s="12">
        <v>8</v>
      </c>
      <c r="C32" s="12">
        <v>1</v>
      </c>
      <c r="D32" s="12">
        <f>PRODUCT(B32:C32)</f>
        <v>8</v>
      </c>
      <c r="E32" s="12">
        <v>18</v>
      </c>
      <c r="F32" s="12">
        <v>1.07</v>
      </c>
      <c r="G32" s="13">
        <f>PRODUCT(D32,1/E32,F32)</f>
        <v>0.47555555555555556</v>
      </c>
      <c r="H32" s="105">
        <v>0.48</v>
      </c>
    </row>
    <row r="33" spans="1:14" ht="16.5" thickBot="1">
      <c r="A33" s="14" t="s">
        <v>8</v>
      </c>
      <c r="B33" s="15"/>
      <c r="C33" s="15"/>
      <c r="D33" s="15"/>
      <c r="E33" s="15"/>
      <c r="F33" s="15"/>
      <c r="G33" s="16">
        <f>SUM(G29:G32)</f>
        <v>0.77277777777777779</v>
      </c>
      <c r="H33" s="17">
        <f>SUM(H30:H32)</f>
        <v>0.78</v>
      </c>
    </row>
    <row r="34" spans="1:14" ht="15.75">
      <c r="A34" s="19"/>
      <c r="B34" s="20"/>
      <c r="C34" s="20"/>
      <c r="D34" s="20"/>
      <c r="E34" s="20"/>
      <c r="F34" s="20"/>
      <c r="G34" s="21"/>
      <c r="H34" s="21"/>
    </row>
    <row r="35" spans="1:14" ht="16.5" thickBot="1">
      <c r="A35" s="252" t="s">
        <v>108</v>
      </c>
      <c r="B35" s="253"/>
      <c r="C35" s="253"/>
      <c r="D35" s="253"/>
      <c r="E35" s="253"/>
      <c r="F35" s="253"/>
      <c r="G35" s="253"/>
    </row>
    <row r="36" spans="1:14">
      <c r="A36" s="254"/>
      <c r="B36" s="233" t="s">
        <v>7</v>
      </c>
      <c r="C36" s="231" t="s">
        <v>6</v>
      </c>
      <c r="D36" s="233" t="s">
        <v>11</v>
      </c>
      <c r="E36" s="233" t="s">
        <v>12</v>
      </c>
      <c r="F36" s="226" t="s">
        <v>21</v>
      </c>
      <c r="G36" s="247" t="s">
        <v>3</v>
      </c>
      <c r="H36" s="248"/>
      <c r="N36" s="20"/>
    </row>
    <row r="37" spans="1:14" ht="15.75" thickBot="1">
      <c r="A37" s="255"/>
      <c r="B37" s="234"/>
      <c r="C37" s="232"/>
      <c r="D37" s="234"/>
      <c r="E37" s="234"/>
      <c r="F37" s="227"/>
      <c r="G37" s="22" t="s">
        <v>4</v>
      </c>
      <c r="H37" s="23" t="s">
        <v>5</v>
      </c>
      <c r="N37" s="20"/>
    </row>
    <row r="38" spans="1:14">
      <c r="A38" s="224" t="s">
        <v>9</v>
      </c>
      <c r="B38" s="225"/>
      <c r="C38" s="109"/>
      <c r="D38" s="109"/>
      <c r="E38" s="109"/>
      <c r="F38" s="109"/>
      <c r="G38" s="99"/>
      <c r="H38" s="102"/>
      <c r="N38" s="20"/>
    </row>
    <row r="39" spans="1:14" ht="15.75" thickBot="1">
      <c r="A39" s="64" t="s">
        <v>75</v>
      </c>
      <c r="B39" s="52">
        <v>10</v>
      </c>
      <c r="C39" s="52">
        <v>1</v>
      </c>
      <c r="D39" s="52">
        <f>PRODUCT(B39:C39)</f>
        <v>10</v>
      </c>
      <c r="E39" s="52">
        <v>26</v>
      </c>
      <c r="F39" s="158">
        <v>1.07</v>
      </c>
      <c r="G39" s="159">
        <f>PRODUCT(D39,1/E39,F39)</f>
        <v>0.41153846153846158</v>
      </c>
      <c r="H39" s="160">
        <v>0.41</v>
      </c>
      <c r="N39" s="20"/>
    </row>
    <row r="40" spans="1:14">
      <c r="A40" s="229" t="s">
        <v>10</v>
      </c>
      <c r="B40" s="230"/>
      <c r="C40" s="109"/>
      <c r="D40" s="109"/>
      <c r="E40" s="109"/>
      <c r="F40" s="20"/>
      <c r="G40" s="99"/>
      <c r="H40" s="102"/>
      <c r="N40" s="20"/>
    </row>
    <row r="41" spans="1:14" ht="18.75" customHeight="1" thickBot="1">
      <c r="A41" s="64" t="s">
        <v>75</v>
      </c>
      <c r="B41" s="26">
        <v>50</v>
      </c>
      <c r="C41" s="26">
        <v>1</v>
      </c>
      <c r="D41" s="5">
        <f>PRODUCT(B41:C41)</f>
        <v>50</v>
      </c>
      <c r="E41" s="26">
        <v>42</v>
      </c>
      <c r="F41" s="97">
        <v>1.07</v>
      </c>
      <c r="G41" s="7">
        <f>PRODUCT(D41,1/E41,F41)</f>
        <v>1.2738095238095239</v>
      </c>
      <c r="H41" s="104">
        <v>1.27</v>
      </c>
      <c r="N41" s="20"/>
    </row>
    <row r="42" spans="1:14" ht="35.25" customHeight="1" thickBot="1">
      <c r="A42" s="14" t="s">
        <v>8</v>
      </c>
      <c r="B42" s="15"/>
      <c r="C42" s="15">
        <f>SUM(C41:C41)</f>
        <v>1</v>
      </c>
      <c r="D42" s="15">
        <f>SUM(D39:D41)</f>
        <v>60</v>
      </c>
      <c r="E42" s="15"/>
      <c r="F42" s="4"/>
      <c r="G42" s="16">
        <f>SUM(G39:G41)</f>
        <v>1.6853479853479856</v>
      </c>
      <c r="H42" s="101">
        <f>SUM(H38:H41)</f>
        <v>1.68</v>
      </c>
      <c r="N42" s="20"/>
    </row>
    <row r="43" spans="1:14" ht="16.5" thickBot="1">
      <c r="A43" s="252" t="s">
        <v>82</v>
      </c>
      <c r="B43" s="253"/>
      <c r="C43" s="253"/>
      <c r="D43" s="253"/>
      <c r="E43" s="253"/>
      <c r="F43" s="253"/>
      <c r="G43" s="253"/>
    </row>
    <row r="44" spans="1:14">
      <c r="A44" s="254"/>
      <c r="B44" s="231" t="s">
        <v>7</v>
      </c>
      <c r="C44" s="231" t="s">
        <v>6</v>
      </c>
      <c r="D44" s="231" t="s">
        <v>11</v>
      </c>
      <c r="E44" s="231" t="s">
        <v>12</v>
      </c>
      <c r="F44" s="226" t="s">
        <v>21</v>
      </c>
      <c r="G44" s="247" t="s">
        <v>3</v>
      </c>
      <c r="H44" s="248"/>
    </row>
    <row r="45" spans="1:14" ht="15.75" customHeight="1" thickBot="1">
      <c r="A45" s="255"/>
      <c r="B45" s="232"/>
      <c r="C45" s="232"/>
      <c r="D45" s="232"/>
      <c r="E45" s="232"/>
      <c r="F45" s="227"/>
      <c r="G45" s="22" t="s">
        <v>4</v>
      </c>
      <c r="H45" s="23" t="s">
        <v>5</v>
      </c>
    </row>
    <row r="46" spans="1:14">
      <c r="A46" s="224" t="s">
        <v>9</v>
      </c>
      <c r="B46" s="225"/>
      <c r="C46" s="109"/>
      <c r="D46" s="109"/>
      <c r="E46" s="109"/>
      <c r="F46" s="109"/>
      <c r="G46" s="99"/>
      <c r="H46" s="102"/>
    </row>
    <row r="47" spans="1:14" ht="15" customHeight="1">
      <c r="A47" s="11" t="s">
        <v>0</v>
      </c>
      <c r="B47" s="5">
        <v>10</v>
      </c>
      <c r="C47" s="5">
        <v>1</v>
      </c>
      <c r="D47" s="5">
        <f>PRODUCT(B47:C47)</f>
        <v>10</v>
      </c>
      <c r="E47" s="5">
        <v>18</v>
      </c>
      <c r="F47" s="97">
        <v>1.07</v>
      </c>
      <c r="G47" s="7">
        <f>PRODUCT(D47,1/E47,F47)</f>
        <v>0.59444444444444455</v>
      </c>
      <c r="H47" s="9">
        <v>0.59</v>
      </c>
    </row>
    <row r="48" spans="1:14" ht="15.75" customHeight="1">
      <c r="A48" s="245" t="s">
        <v>10</v>
      </c>
      <c r="B48" s="246"/>
      <c r="C48" s="110"/>
      <c r="D48" s="110"/>
      <c r="E48" s="110"/>
      <c r="F48" s="20"/>
      <c r="G48" s="98"/>
      <c r="H48" s="103"/>
    </row>
    <row r="49" spans="1:11" ht="16.5" thickBot="1">
      <c r="A49" s="11" t="s">
        <v>0</v>
      </c>
      <c r="B49" s="12">
        <v>50</v>
      </c>
      <c r="C49" s="12">
        <v>1</v>
      </c>
      <c r="D49" s="12">
        <f>PRODUCT(B49:C49)</f>
        <v>50</v>
      </c>
      <c r="E49" s="12">
        <v>18</v>
      </c>
      <c r="F49" s="100">
        <v>1.07</v>
      </c>
      <c r="G49" s="13">
        <f>PRODUCT(D49,1/E49,F49)</f>
        <v>2.9722222222222223</v>
      </c>
      <c r="H49" s="105">
        <v>2.97</v>
      </c>
    </row>
    <row r="50" spans="1:11" ht="16.5" thickBot="1">
      <c r="A50" s="14" t="s">
        <v>8</v>
      </c>
      <c r="B50" s="15"/>
      <c r="C50" s="15">
        <f>SUM(C49:C49)</f>
        <v>1</v>
      </c>
      <c r="D50" s="15">
        <f>SUM(D47:D49)</f>
        <v>60</v>
      </c>
      <c r="E50" s="15"/>
      <c r="F50" s="4"/>
      <c r="G50" s="16">
        <f>SUM(G47:G49)</f>
        <v>3.5666666666666669</v>
      </c>
      <c r="H50" s="101">
        <f>SUM(H46:H49)</f>
        <v>3.56</v>
      </c>
    </row>
    <row r="52" spans="1:11" ht="16.5" thickBot="1">
      <c r="A52" s="228" t="s">
        <v>25</v>
      </c>
      <c r="B52" s="228"/>
      <c r="C52" s="228"/>
      <c r="D52" s="228"/>
      <c r="E52" s="228"/>
      <c r="F52" s="228"/>
      <c r="G52" s="228"/>
    </row>
    <row r="53" spans="1:11" ht="75">
      <c r="A53" s="28"/>
      <c r="B53" s="146" t="s">
        <v>17</v>
      </c>
      <c r="C53" s="250" t="s">
        <v>60</v>
      </c>
      <c r="D53" s="251"/>
      <c r="E53" s="151" t="s">
        <v>18</v>
      </c>
      <c r="F53" s="152" t="s">
        <v>16</v>
      </c>
      <c r="G53" s="153" t="s">
        <v>3</v>
      </c>
      <c r="I53" s="20"/>
      <c r="J53" s="20"/>
      <c r="K53" s="20"/>
    </row>
    <row r="54" spans="1:11" ht="15.75">
      <c r="A54" s="154" t="s">
        <v>0</v>
      </c>
      <c r="B54" s="7">
        <v>5</v>
      </c>
      <c r="C54" s="5" t="s">
        <v>13</v>
      </c>
      <c r="D54" s="5">
        <v>0.251</v>
      </c>
      <c r="E54" s="7"/>
      <c r="F54" s="5"/>
      <c r="G54" s="149"/>
      <c r="I54" s="20"/>
      <c r="J54" s="20"/>
      <c r="K54" s="20"/>
    </row>
    <row r="55" spans="1:11">
      <c r="A55" s="81"/>
      <c r="B55" s="5"/>
      <c r="C55" s="5" t="s">
        <v>14</v>
      </c>
      <c r="D55" s="5">
        <v>0.23300000000000001</v>
      </c>
      <c r="E55" s="7"/>
      <c r="F55" s="5"/>
      <c r="G55" s="149"/>
      <c r="I55" s="20"/>
      <c r="J55" s="20"/>
      <c r="K55" s="20"/>
    </row>
    <row r="56" spans="1:11" ht="15.75" thickBot="1">
      <c r="A56" s="126"/>
      <c r="B56" s="12"/>
      <c r="C56" s="12" t="s">
        <v>15</v>
      </c>
      <c r="D56" s="12">
        <v>1.64</v>
      </c>
      <c r="E56" s="13"/>
      <c r="F56" s="12"/>
      <c r="G56" s="155"/>
      <c r="I56" s="20"/>
      <c r="J56" s="20"/>
      <c r="K56" s="20"/>
    </row>
    <row r="57" spans="1:11" ht="18" customHeight="1" thickBot="1">
      <c r="A57" s="27" t="s">
        <v>8</v>
      </c>
      <c r="B57" s="16">
        <f>SUM(B54:B56)</f>
        <v>5</v>
      </c>
      <c r="C57" s="15"/>
      <c r="D57" s="15">
        <f>SUM(D54:D56)</f>
        <v>2.1239999999999997</v>
      </c>
      <c r="E57" s="106">
        <f>PRODUCT(B57,D57,1/10000 )</f>
        <v>1.0619999999999998E-3</v>
      </c>
      <c r="F57" s="15">
        <v>1974</v>
      </c>
      <c r="G57" s="107">
        <f>PRODUCT(E57:F57)</f>
        <v>2.0963879999999997</v>
      </c>
      <c r="I57" s="20"/>
      <c r="J57" s="20"/>
      <c r="K57" s="20"/>
    </row>
    <row r="58" spans="1:11" ht="12.75" customHeight="1">
      <c r="A58" s="120"/>
      <c r="B58" s="6"/>
      <c r="C58" s="6"/>
      <c r="D58" s="6"/>
      <c r="E58" s="8"/>
      <c r="F58" s="6"/>
      <c r="G58" s="156"/>
      <c r="I58" s="20"/>
      <c r="J58" s="20"/>
      <c r="K58" s="20"/>
    </row>
    <row r="59" spans="1:11">
      <c r="A59" s="81" t="s">
        <v>75</v>
      </c>
      <c r="B59" s="5">
        <f>SUM(H9,D22,B24,B39,B41)</f>
        <v>77</v>
      </c>
      <c r="C59" s="5" t="s">
        <v>13</v>
      </c>
      <c r="D59" s="5">
        <v>0.20399999999999999</v>
      </c>
      <c r="E59" s="5"/>
      <c r="F59" s="5"/>
      <c r="G59" s="149"/>
      <c r="I59" s="20"/>
      <c r="J59" s="20"/>
      <c r="K59" s="20"/>
    </row>
    <row r="60" spans="1:11">
      <c r="A60" s="157" t="s">
        <v>77</v>
      </c>
      <c r="B60" s="5">
        <v>2.61</v>
      </c>
      <c r="C60" s="5" t="s">
        <v>14</v>
      </c>
      <c r="D60" s="5">
        <v>0.20399999999999999</v>
      </c>
      <c r="E60" s="5"/>
      <c r="F60" s="5"/>
      <c r="G60" s="149"/>
      <c r="I60" s="20"/>
      <c r="J60" s="20"/>
      <c r="K60" s="20"/>
    </row>
    <row r="61" spans="1:11" ht="15.75" thickBot="1">
      <c r="A61" s="126"/>
      <c r="B61" s="12"/>
      <c r="C61" s="12" t="s">
        <v>15</v>
      </c>
      <c r="D61" s="12">
        <v>0.94599999999999995</v>
      </c>
      <c r="E61" s="12"/>
      <c r="F61" s="12"/>
      <c r="G61" s="155"/>
      <c r="I61" s="20"/>
      <c r="J61" s="20"/>
      <c r="K61" s="20"/>
    </row>
    <row r="62" spans="1:11" ht="15.75" thickBot="1">
      <c r="A62" s="27" t="s">
        <v>8</v>
      </c>
      <c r="B62" s="15">
        <f>SUM(B59:B61)</f>
        <v>79.61</v>
      </c>
      <c r="C62" s="15"/>
      <c r="D62" s="15">
        <f>SUM(D59:D61)</f>
        <v>1.3539999999999999</v>
      </c>
      <c r="E62" s="106">
        <f>PRODUCT(B62,D62,1/100000)</f>
        <v>1.0779194E-3</v>
      </c>
      <c r="F62" s="15">
        <v>1974</v>
      </c>
      <c r="G62" s="108">
        <f>PRODUCT(E62:F62)</f>
        <v>2.1278128956</v>
      </c>
      <c r="I62" s="20"/>
      <c r="J62" s="20"/>
      <c r="K62" s="20"/>
    </row>
    <row r="63" spans="1:11" ht="17.25" customHeight="1">
      <c r="A63" s="20"/>
      <c r="B63" s="20"/>
      <c r="C63" s="20"/>
      <c r="D63" s="20"/>
      <c r="E63" s="21"/>
      <c r="F63" s="20"/>
      <c r="G63" s="21"/>
    </row>
    <row r="64" spans="1:11" ht="30" customHeight="1" thickBot="1">
      <c r="A64" s="256" t="s">
        <v>57</v>
      </c>
      <c r="B64" s="256"/>
      <c r="C64" s="256"/>
      <c r="D64" s="256"/>
      <c r="E64" s="256"/>
      <c r="F64" s="20"/>
      <c r="G64" s="21"/>
    </row>
    <row r="65" spans="1:10" ht="39" customHeight="1" thickBot="1">
      <c r="A65" s="268" t="s">
        <v>59</v>
      </c>
      <c r="B65" s="269"/>
      <c r="C65" s="78" t="s">
        <v>61</v>
      </c>
      <c r="D65" s="79" t="s">
        <v>62</v>
      </c>
      <c r="E65" s="75"/>
      <c r="F65" s="20"/>
      <c r="G65" s="21"/>
    </row>
    <row r="66" spans="1:10" ht="18" customHeight="1">
      <c r="A66" s="257" t="s">
        <v>22</v>
      </c>
      <c r="B66" s="258"/>
      <c r="C66" s="167">
        <f>SUM(F15,G33,G50)</f>
        <v>5.001444444444445</v>
      </c>
      <c r="D66" s="113"/>
    </row>
    <row r="67" spans="1:10" ht="15.75">
      <c r="A67" s="274" t="s">
        <v>85</v>
      </c>
      <c r="B67" s="275"/>
      <c r="C67" s="141">
        <v>2.0960000000000001</v>
      </c>
      <c r="D67" s="112"/>
    </row>
    <row r="68" spans="1:10" ht="20.25" customHeight="1" thickBot="1">
      <c r="A68" s="276" t="s">
        <v>86</v>
      </c>
      <c r="B68" s="277"/>
      <c r="C68" s="142">
        <v>5</v>
      </c>
      <c r="D68" s="114"/>
    </row>
    <row r="69" spans="1:10" ht="16.5" thickBot="1">
      <c r="A69" s="280" t="s">
        <v>58</v>
      </c>
      <c r="B69" s="281"/>
      <c r="C69" s="168">
        <f>SUM(C66:C68)</f>
        <v>12.097444444444445</v>
      </c>
      <c r="D69" s="79"/>
    </row>
    <row r="70" spans="1:10">
      <c r="A70" s="259" t="s">
        <v>23</v>
      </c>
      <c r="B70" s="260"/>
      <c r="C70" s="8">
        <f>SUM(F9,G22,G24,G39,G41)</f>
        <v>2.6129267399267402</v>
      </c>
      <c r="D70" s="49"/>
    </row>
    <row r="71" spans="1:10">
      <c r="A71" s="261" t="s">
        <v>26</v>
      </c>
      <c r="B71" s="262"/>
      <c r="C71" s="7">
        <v>2.13</v>
      </c>
      <c r="D71" s="77"/>
    </row>
    <row r="72" spans="1:10" ht="15.75" thickBot="1">
      <c r="A72" s="263" t="s">
        <v>24</v>
      </c>
      <c r="B72" s="264"/>
      <c r="C72" s="13">
        <f>SUM(G10,H25,H42)</f>
        <v>2.6080000000000001</v>
      </c>
      <c r="D72" s="68"/>
      <c r="E72" s="20"/>
      <c r="F72" s="20"/>
      <c r="G72" s="21"/>
    </row>
    <row r="73" spans="1:10" ht="15.75" thickBot="1">
      <c r="A73" s="265" t="s">
        <v>58</v>
      </c>
      <c r="B73" s="266"/>
      <c r="C73" s="16">
        <f>SUM(C70:C72)</f>
        <v>7.3509267399267397</v>
      </c>
      <c r="D73" s="61"/>
      <c r="E73" s="20"/>
      <c r="F73" s="20"/>
      <c r="G73" s="21"/>
    </row>
    <row r="74" spans="1:10">
      <c r="A74" s="20"/>
      <c r="B74" s="20"/>
      <c r="C74" s="20"/>
      <c r="D74" s="20"/>
      <c r="E74" s="20"/>
      <c r="F74" s="20"/>
      <c r="G74" s="21"/>
    </row>
    <row r="75" spans="1:10" ht="16.5" thickBot="1">
      <c r="A75" s="111" t="s">
        <v>20</v>
      </c>
      <c r="B75" s="111"/>
      <c r="C75" s="111"/>
      <c r="D75" s="111"/>
      <c r="E75" s="111"/>
      <c r="F75" s="111"/>
      <c r="G75" s="111"/>
    </row>
    <row r="76" spans="1:10" ht="50.25" customHeight="1" thickBot="1">
      <c r="A76" s="27"/>
      <c r="B76" s="37" t="s">
        <v>27</v>
      </c>
      <c r="C76" s="37" t="s">
        <v>29</v>
      </c>
      <c r="D76" s="38" t="s">
        <v>30</v>
      </c>
      <c r="E76" s="38" t="s">
        <v>72</v>
      </c>
      <c r="F76" s="38"/>
      <c r="G76" s="39" t="s">
        <v>109</v>
      </c>
      <c r="H76" s="58" t="s">
        <v>33</v>
      </c>
      <c r="I76" s="174" t="s">
        <v>31</v>
      </c>
      <c r="J76" s="50" t="s">
        <v>32</v>
      </c>
    </row>
    <row r="77" spans="1:10" ht="15.75">
      <c r="A77" s="170" t="s">
        <v>22</v>
      </c>
      <c r="B77" s="6">
        <v>5</v>
      </c>
      <c r="C77" s="8">
        <v>92</v>
      </c>
      <c r="D77" s="40">
        <f>PRODUCT(B77,C77)</f>
        <v>460</v>
      </c>
      <c r="E77" s="40">
        <f>PRODUCT(D77,0.35)</f>
        <v>161</v>
      </c>
      <c r="F77" s="40">
        <f>SUM(D77:E77)</f>
        <v>621</v>
      </c>
      <c r="G77" s="40">
        <f>PRODUCT(F77,0.07)</f>
        <v>43.470000000000006</v>
      </c>
      <c r="H77" s="49">
        <f>SUM(F77:G77)</f>
        <v>664.47</v>
      </c>
      <c r="I77" s="175">
        <f>PRODUCT(H77,0.203)</f>
        <v>134.88741000000002</v>
      </c>
      <c r="J77" s="49">
        <f>SUM(H77:I77)</f>
        <v>799.35741000000007</v>
      </c>
    </row>
    <row r="78" spans="1:10">
      <c r="A78" s="172" t="s">
        <v>26</v>
      </c>
      <c r="B78" s="5">
        <v>2.0960000000000001</v>
      </c>
      <c r="C78" s="7">
        <v>92</v>
      </c>
      <c r="D78" s="42">
        <f>PRODUCT(B78,C78)</f>
        <v>192.83199999999999</v>
      </c>
      <c r="E78" s="40">
        <f>PRODUCT(D78,0.35)</f>
        <v>67.491199999999992</v>
      </c>
      <c r="F78" s="40">
        <f>SUM(D78:E78)</f>
        <v>260.32319999999999</v>
      </c>
      <c r="G78" s="40">
        <f>PRODUCT(F78,0.07)</f>
        <v>18.222624</v>
      </c>
      <c r="H78" s="49">
        <f>SUM(F78:G78)</f>
        <v>278.54582399999998</v>
      </c>
      <c r="I78" s="175">
        <f>PRODUCT(H78,0.203)</f>
        <v>56.544802271999998</v>
      </c>
      <c r="J78" s="49">
        <f>SUM(H78:I78)</f>
        <v>335.09062627200001</v>
      </c>
    </row>
    <row r="79" spans="1:10" ht="15.75" thickBot="1">
      <c r="A79" s="173" t="s">
        <v>24</v>
      </c>
      <c r="B79" s="12">
        <v>5</v>
      </c>
      <c r="C79" s="13">
        <v>75</v>
      </c>
      <c r="D79" s="43">
        <f>PRODUCT(B79,C79)</f>
        <v>375</v>
      </c>
      <c r="E79" s="40">
        <f>PRODUCT(D79,0.35)</f>
        <v>131.25</v>
      </c>
      <c r="F79" s="59">
        <f>SUM(E79)</f>
        <v>131.25</v>
      </c>
      <c r="G79" s="40">
        <f>PRODUCT(F79,0.07)</f>
        <v>9.1875</v>
      </c>
      <c r="H79" s="115">
        <f>SUM(F79:G79)</f>
        <v>140.4375</v>
      </c>
      <c r="I79" s="175">
        <f>PRODUCT(H79,0.203)</f>
        <v>28.508812500000001</v>
      </c>
      <c r="J79" s="115">
        <f>SUM(H79:I79)</f>
        <v>168.9463125</v>
      </c>
    </row>
    <row r="80" spans="1:10" ht="15.75" thickBot="1">
      <c r="A80" s="65" t="s">
        <v>28</v>
      </c>
      <c r="B80" s="15">
        <f>SUM(B77:B79)</f>
        <v>12.096</v>
      </c>
      <c r="C80" s="16"/>
      <c r="D80" s="45">
        <f t="shared" ref="D80:J80" si="0">SUM(D77:D79)</f>
        <v>1027.8319999999999</v>
      </c>
      <c r="E80" s="45">
        <f t="shared" si="0"/>
        <v>359.74119999999999</v>
      </c>
      <c r="F80" s="45">
        <f t="shared" si="0"/>
        <v>1012.5732</v>
      </c>
      <c r="G80" s="40">
        <f>SUM(G77:G79)</f>
        <v>70.880124000000009</v>
      </c>
      <c r="H80" s="47">
        <f t="shared" si="0"/>
        <v>1083.4533240000001</v>
      </c>
      <c r="I80" s="176">
        <f t="shared" si="0"/>
        <v>219.94102477200002</v>
      </c>
      <c r="J80" s="61">
        <f t="shared" si="0"/>
        <v>1303.3943487720001</v>
      </c>
    </row>
    <row r="81" spans="1:10" ht="16.5" customHeight="1">
      <c r="A81" s="171" t="s">
        <v>23</v>
      </c>
      <c r="B81" s="8">
        <f>SUM(F10,G25,G42)</f>
        <v>2.6129267399267402</v>
      </c>
      <c r="C81" s="8">
        <v>112</v>
      </c>
      <c r="D81" s="40">
        <f>PRODUCT(B81,C81)</f>
        <v>292.64779487179487</v>
      </c>
      <c r="E81" s="40">
        <f>PRODUCT(D81,0.35)</f>
        <v>102.4267282051282</v>
      </c>
      <c r="F81" s="40">
        <f>SUM(D81:E81)</f>
        <v>395.07452307692307</v>
      </c>
      <c r="G81" s="40">
        <f>PRODUCT(F81,0.07)</f>
        <v>27.655216615384617</v>
      </c>
      <c r="H81" s="49">
        <f>SUM(F81:G81)</f>
        <v>422.7297396923077</v>
      </c>
      <c r="I81" s="83">
        <f>PRODUCT(H81,0.203)</f>
        <v>85.814137157538468</v>
      </c>
      <c r="J81" s="115">
        <f>SUM(H81:I81)</f>
        <v>508.54387684984619</v>
      </c>
    </row>
    <row r="82" spans="1:10">
      <c r="A82" s="172" t="s">
        <v>26</v>
      </c>
      <c r="B82" s="5">
        <v>2.13</v>
      </c>
      <c r="C82" s="7">
        <v>92</v>
      </c>
      <c r="D82" s="42">
        <f>PRODUCT(B82,C82)</f>
        <v>195.95999999999998</v>
      </c>
      <c r="E82" s="40">
        <f>PRODUCT(D82,0.35)</f>
        <v>68.585999999999984</v>
      </c>
      <c r="F82" s="40">
        <f>SUM(D82:E82)</f>
        <v>264.54599999999994</v>
      </c>
      <c r="G82" s="40">
        <f>PRODUCT(F82,0.07)</f>
        <v>18.518219999999996</v>
      </c>
      <c r="H82" s="49">
        <f>SUM(F82:G82)</f>
        <v>283.06421999999992</v>
      </c>
      <c r="I82" s="177">
        <f>PRODUCT(H82,0.203)</f>
        <v>57.462036659999988</v>
      </c>
      <c r="J82" s="77">
        <f>SUM(H82:I82)</f>
        <v>340.52625665999989</v>
      </c>
    </row>
    <row r="83" spans="1:10" ht="15.75" thickBot="1">
      <c r="A83" s="173" t="s">
        <v>24</v>
      </c>
      <c r="B83" s="12">
        <v>2.61</v>
      </c>
      <c r="C83" s="13">
        <v>75</v>
      </c>
      <c r="D83" s="43">
        <f>PRODUCT(B83,C83)</f>
        <v>195.75</v>
      </c>
      <c r="E83" s="40">
        <f>PRODUCT(D83,0.35)</f>
        <v>68.512499999999989</v>
      </c>
      <c r="F83" s="59">
        <f>SUM(D83:E83)</f>
        <v>264.26249999999999</v>
      </c>
      <c r="G83" s="40">
        <f>PRODUCT(F83,0.07)</f>
        <v>18.498374999999999</v>
      </c>
      <c r="H83" s="115">
        <f>SUM(F83:G83)</f>
        <v>282.760875</v>
      </c>
      <c r="I83" s="83">
        <f>PRODUCT(H83,0.203)</f>
        <v>57.400457625000001</v>
      </c>
      <c r="J83" s="68">
        <f>SUM(H83:I83)</f>
        <v>340.161332625</v>
      </c>
    </row>
    <row r="84" spans="1:10" ht="15.75" thickBot="1">
      <c r="A84" s="65" t="s">
        <v>28</v>
      </c>
      <c r="B84" s="16">
        <f>SUM(B81:B83)</f>
        <v>7.3529267399267404</v>
      </c>
      <c r="C84" s="16"/>
      <c r="D84" s="45">
        <f>SUM(D81:D83)</f>
        <v>684.35779487179479</v>
      </c>
      <c r="E84" s="45">
        <f>PRODUCT(D84,0.4)</f>
        <v>273.74311794871795</v>
      </c>
      <c r="F84" s="45">
        <f>SUM(F81:F83)</f>
        <v>923.88302307692311</v>
      </c>
      <c r="G84" s="46">
        <f>SUM(G81:G83)</f>
        <v>64.671811615384613</v>
      </c>
      <c r="H84" s="47">
        <f>SUM(H81:H83)</f>
        <v>988.55483469230762</v>
      </c>
      <c r="I84" s="178">
        <f>SUM(I81:I83)</f>
        <v>200.67663144253845</v>
      </c>
      <c r="J84" s="61">
        <f>SUM(J81:J83)</f>
        <v>1189.231466134846</v>
      </c>
    </row>
    <row r="85" spans="1:10" ht="12" customHeight="1">
      <c r="A85" s="72"/>
      <c r="I85" s="20"/>
    </row>
    <row r="86" spans="1:10" ht="16.5" thickBot="1">
      <c r="A86" s="51" t="s">
        <v>34</v>
      </c>
      <c r="B86" s="51"/>
      <c r="C86" s="51"/>
      <c r="D86" s="51"/>
      <c r="E86" s="51"/>
      <c r="F86" s="51"/>
      <c r="G86" s="51"/>
      <c r="H86" s="51"/>
      <c r="I86" s="20"/>
    </row>
    <row r="87" spans="1:10" ht="50.25" customHeight="1" thickBot="1">
      <c r="A87" s="53"/>
      <c r="B87" s="39" t="s">
        <v>39</v>
      </c>
      <c r="C87" s="39" t="s">
        <v>38</v>
      </c>
      <c r="D87" s="39" t="s">
        <v>40</v>
      </c>
      <c r="E87" s="39" t="s">
        <v>35</v>
      </c>
      <c r="F87" s="39" t="s">
        <v>41</v>
      </c>
      <c r="G87" s="39" t="s">
        <v>71</v>
      </c>
      <c r="H87" s="58" t="s">
        <v>42</v>
      </c>
      <c r="I87" s="74"/>
    </row>
    <row r="88" spans="1:10">
      <c r="A88" s="28" t="s">
        <v>75</v>
      </c>
      <c r="B88" s="18">
        <v>77</v>
      </c>
      <c r="C88" s="29">
        <v>29.7</v>
      </c>
      <c r="D88" s="29">
        <f>PRODUCT(B88:C88,1/100)</f>
        <v>22.869</v>
      </c>
      <c r="E88" s="29">
        <v>33.75</v>
      </c>
      <c r="F88" s="56">
        <f>PRODUCT(D88,E88)</f>
        <v>771.82875000000001</v>
      </c>
      <c r="G88" s="56">
        <f>PRODUCT(F88,0.094+J87)</f>
        <v>72.551902499999997</v>
      </c>
      <c r="H88" s="60">
        <f>SUM(F88,G88)</f>
        <v>844.3806525</v>
      </c>
      <c r="I88" s="74"/>
    </row>
    <row r="89" spans="1:10" ht="16.5" thickBot="1">
      <c r="A89" s="134" t="s">
        <v>36</v>
      </c>
      <c r="B89" s="52">
        <v>1</v>
      </c>
      <c r="C89" s="52">
        <v>7.5</v>
      </c>
      <c r="D89" s="55">
        <f>PRODUCT(B89:C89)</f>
        <v>7.5</v>
      </c>
      <c r="E89" s="52">
        <v>33.75</v>
      </c>
      <c r="F89" s="57">
        <f>PRODUCT(D89,E89)</f>
        <v>253.125</v>
      </c>
      <c r="G89" s="57">
        <f>PRODUCT(F89,0.094+J88)</f>
        <v>23.793749999999999</v>
      </c>
      <c r="H89" s="131">
        <f>SUM(F89,G89)</f>
        <v>276.91874999999999</v>
      </c>
      <c r="I89" s="74"/>
    </row>
    <row r="90" spans="1:10" ht="32.25" thickBot="1">
      <c r="A90" s="135" t="s">
        <v>37</v>
      </c>
      <c r="B90" s="15">
        <v>5</v>
      </c>
      <c r="C90" s="15">
        <v>6.2</v>
      </c>
      <c r="D90" s="15">
        <f>PRODUCT(B90:C90)</f>
        <v>31</v>
      </c>
      <c r="E90" s="15">
        <v>33.75</v>
      </c>
      <c r="F90" s="45">
        <f>PRODUCT(D90,E90)</f>
        <v>1046.25</v>
      </c>
      <c r="G90" s="45">
        <f>PRODUCT(F90,0.094+J89)</f>
        <v>98.347499999999997</v>
      </c>
      <c r="H90" s="61">
        <f>SUM(F90,G90)</f>
        <v>1144.5975000000001</v>
      </c>
      <c r="I90" s="74"/>
    </row>
    <row r="92" spans="1:10" ht="16.5" customHeight="1" thickBot="1">
      <c r="A92" s="278" t="s">
        <v>43</v>
      </c>
      <c r="B92" s="278"/>
      <c r="C92" s="278"/>
      <c r="D92" s="278"/>
      <c r="E92" s="51"/>
      <c r="F92" s="51"/>
      <c r="G92" s="51"/>
      <c r="H92" s="51"/>
      <c r="I92" s="73"/>
    </row>
    <row r="93" spans="1:10" ht="30.75" thickBot="1">
      <c r="A93" s="65" t="s">
        <v>44</v>
      </c>
      <c r="B93" s="37" t="s">
        <v>45</v>
      </c>
      <c r="C93" s="37" t="s">
        <v>46</v>
      </c>
      <c r="D93" s="125" t="s">
        <v>47</v>
      </c>
      <c r="E93" s="15" t="s">
        <v>91</v>
      </c>
      <c r="F93" s="169" t="s">
        <v>92</v>
      </c>
    </row>
    <row r="94" spans="1:10">
      <c r="A94" s="120" t="s">
        <v>0</v>
      </c>
      <c r="B94" s="6"/>
      <c r="C94" s="6"/>
      <c r="D94" s="41">
        <f>PRODUCT(B94:C94,0.01)</f>
        <v>0.01</v>
      </c>
      <c r="E94" s="40">
        <f>PRODUCT(D94,1/1184)</f>
        <v>8.4459459459459461E-6</v>
      </c>
      <c r="F94" s="49">
        <f>PRODUCT(E94,B77)</f>
        <v>4.2229729729729732E-5</v>
      </c>
      <c r="J94" s="62"/>
    </row>
    <row r="95" spans="1:10" ht="15.75" thickBot="1">
      <c r="A95" s="126" t="s">
        <v>75</v>
      </c>
      <c r="B95" s="12"/>
      <c r="C95" s="12"/>
      <c r="D95" s="44">
        <f>PRODUCT(B95,C95,0.01)</f>
        <v>0.01</v>
      </c>
      <c r="E95" s="43">
        <f>PRODUCT(D95,1/1184)</f>
        <v>8.4459459459459461E-6</v>
      </c>
      <c r="F95" s="68">
        <f>PRODUCT(E95,B81)</f>
        <v>2.2068638006138009E-5</v>
      </c>
    </row>
    <row r="96" spans="1:10" ht="15.75" thickBot="1">
      <c r="A96" s="63" t="s">
        <v>28</v>
      </c>
      <c r="B96" s="15"/>
      <c r="C96" s="15"/>
      <c r="D96" s="46">
        <f>SUM(D94:D95)</f>
        <v>0.02</v>
      </c>
      <c r="E96" s="45"/>
      <c r="F96" s="61"/>
    </row>
    <row r="98" spans="1:10" ht="16.5" thickBot="1">
      <c r="A98" s="279" t="s">
        <v>48</v>
      </c>
      <c r="B98" s="279"/>
      <c r="C98" s="279"/>
      <c r="D98" s="279"/>
      <c r="E98" s="51"/>
      <c r="F98" s="51"/>
      <c r="G98" s="51"/>
      <c r="H98" s="127"/>
      <c r="I98" s="127"/>
      <c r="J98" s="51"/>
    </row>
    <row r="99" spans="1:10" ht="60.75" thickBot="1">
      <c r="A99" s="27"/>
      <c r="B99" s="37" t="s">
        <v>49</v>
      </c>
      <c r="C99" s="67" t="s">
        <v>50</v>
      </c>
      <c r="D99" s="54" t="s">
        <v>51</v>
      </c>
    </row>
    <row r="100" spans="1:10" ht="15.75" thickBot="1">
      <c r="A100" s="27" t="s">
        <v>83</v>
      </c>
      <c r="B100" s="15">
        <v>6</v>
      </c>
      <c r="C100" s="15">
        <v>47.9</v>
      </c>
      <c r="D100" s="61">
        <f>PRODUCT(B100:C100)</f>
        <v>287.39999999999998</v>
      </c>
    </row>
    <row r="101" spans="1:10" ht="15.75" thickBot="1">
      <c r="A101" s="2" t="s">
        <v>84</v>
      </c>
      <c r="B101" s="15">
        <v>8.5</v>
      </c>
      <c r="C101" s="3">
        <v>47.9</v>
      </c>
      <c r="D101" s="61">
        <f>PRODUCT(B101:C101)</f>
        <v>407.15</v>
      </c>
    </row>
    <row r="102" spans="1:10">
      <c r="A102" s="20"/>
      <c r="B102" s="20"/>
      <c r="C102" s="20"/>
      <c r="D102" s="20"/>
    </row>
    <row r="103" spans="1:10" ht="16.5" thickBot="1">
      <c r="A103" s="249" t="s">
        <v>52</v>
      </c>
      <c r="B103" s="249"/>
      <c r="C103" s="249"/>
      <c r="D103" s="249"/>
    </row>
    <row r="104" spans="1:10" ht="60.75" thickBot="1">
      <c r="A104" s="27"/>
      <c r="B104" s="69" t="s">
        <v>53</v>
      </c>
      <c r="C104" s="70" t="s">
        <v>55</v>
      </c>
      <c r="D104" s="71" t="s">
        <v>54</v>
      </c>
      <c r="J104" s="66"/>
    </row>
    <row r="105" spans="1:10">
      <c r="A105" s="116" t="s">
        <v>87</v>
      </c>
      <c r="B105" s="18">
        <v>694</v>
      </c>
      <c r="C105" s="18">
        <v>0.2</v>
      </c>
      <c r="D105" s="90">
        <f>PRODUCT(B105,C105)</f>
        <v>138.80000000000001</v>
      </c>
    </row>
    <row r="106" spans="1:10">
      <c r="A106" s="5" t="s">
        <v>84</v>
      </c>
      <c r="B106" s="5">
        <v>441</v>
      </c>
      <c r="C106" s="5">
        <v>0.2</v>
      </c>
      <c r="D106" s="42">
        <f>PRODUCT(B106,C106)</f>
        <v>88.2</v>
      </c>
    </row>
    <row r="107" spans="1:10" ht="16.5" thickBot="1">
      <c r="A107" s="249" t="s">
        <v>56</v>
      </c>
      <c r="B107" s="249"/>
      <c r="C107" s="249"/>
      <c r="D107" s="249"/>
      <c r="J107" s="66"/>
    </row>
    <row r="108" spans="1:10" ht="60.75" thickBot="1">
      <c r="A108" s="27"/>
      <c r="B108" s="69" t="s">
        <v>53</v>
      </c>
      <c r="C108" s="70" t="s">
        <v>55</v>
      </c>
      <c r="D108" s="71" t="s">
        <v>90</v>
      </c>
      <c r="E108" s="117"/>
      <c r="F108" s="51"/>
      <c r="G108" s="51"/>
      <c r="H108" s="127"/>
      <c r="I108" s="127"/>
    </row>
    <row r="109" spans="1:10">
      <c r="A109" s="116" t="s">
        <v>98</v>
      </c>
      <c r="B109" s="18">
        <v>694</v>
      </c>
      <c r="C109" s="20">
        <v>0.02</v>
      </c>
      <c r="D109" s="90">
        <f>PRODUCT(B109,C109)</f>
        <v>13.88</v>
      </c>
      <c r="E109" s="83"/>
    </row>
    <row r="110" spans="1:10" ht="15.75" thickBot="1">
      <c r="A110" s="64" t="s">
        <v>84</v>
      </c>
      <c r="B110" s="5">
        <v>441</v>
      </c>
      <c r="C110" s="52">
        <v>0.02</v>
      </c>
      <c r="D110" s="48">
        <f>PRODUCT(B110,C110)</f>
        <v>8.82</v>
      </c>
      <c r="E110" s="83"/>
    </row>
    <row r="111" spans="1:10">
      <c r="A111" s="20"/>
      <c r="B111" s="119"/>
      <c r="C111" s="82"/>
      <c r="D111" s="118"/>
      <c r="E111" s="83"/>
      <c r="F111" s="80"/>
      <c r="G111" s="76"/>
      <c r="H111" s="76"/>
      <c r="I111" s="76"/>
      <c r="J111" s="76"/>
    </row>
    <row r="112" spans="1:10">
      <c r="A112" s="20"/>
      <c r="B112" s="119"/>
      <c r="C112" s="82"/>
      <c r="D112" s="118"/>
      <c r="E112" s="83"/>
      <c r="F112" s="130"/>
      <c r="G112" s="130"/>
      <c r="H112" s="130"/>
      <c r="I112" s="130"/>
      <c r="J112" s="130"/>
    </row>
    <row r="113" spans="1:10">
      <c r="A113" s="20"/>
      <c r="B113" s="119"/>
      <c r="C113" s="82"/>
      <c r="D113" s="118"/>
      <c r="E113" s="83"/>
      <c r="F113" s="130"/>
      <c r="G113" s="130"/>
      <c r="H113" s="130"/>
      <c r="I113" s="130"/>
      <c r="J113" s="130"/>
    </row>
    <row r="114" spans="1:10">
      <c r="A114" s="20"/>
      <c r="B114" s="119"/>
      <c r="C114" s="82"/>
      <c r="D114" s="118"/>
      <c r="E114" s="83"/>
      <c r="F114" s="130"/>
      <c r="G114" s="130"/>
      <c r="H114" s="130"/>
      <c r="I114" s="130"/>
      <c r="J114" s="130"/>
    </row>
    <row r="115" spans="1:10">
      <c r="A115" s="20"/>
      <c r="B115" s="119"/>
      <c r="C115" s="82"/>
      <c r="D115" s="118"/>
      <c r="E115" s="83"/>
    </row>
    <row r="116" spans="1:10">
      <c r="A116" s="20"/>
      <c r="B116" s="119"/>
      <c r="C116" s="82"/>
      <c r="D116" s="118"/>
      <c r="E116" s="83"/>
    </row>
    <row r="117" spans="1:10" ht="16.5" thickBot="1">
      <c r="A117" s="249" t="s">
        <v>63</v>
      </c>
      <c r="B117" s="249"/>
      <c r="C117" s="249"/>
      <c r="D117" s="249"/>
      <c r="F117" s="76"/>
      <c r="G117" s="76"/>
      <c r="H117" s="130"/>
      <c r="I117" s="130"/>
    </row>
    <row r="118" spans="1:10" ht="60.75" thickBot="1">
      <c r="A118" s="27"/>
      <c r="B118" s="69" t="s">
        <v>53</v>
      </c>
      <c r="C118" s="70" t="s">
        <v>55</v>
      </c>
      <c r="D118" s="71" t="s">
        <v>66</v>
      </c>
    </row>
    <row r="119" spans="1:10" ht="15.75" thickBot="1">
      <c r="A119" s="27" t="s">
        <v>88</v>
      </c>
      <c r="B119" s="18">
        <v>644</v>
      </c>
      <c r="C119" s="15">
        <v>0.03</v>
      </c>
      <c r="D119" s="61">
        <f>PRODUCT(B119,C119)</f>
        <v>19.32</v>
      </c>
    </row>
    <row r="120" spans="1:10" ht="15.75" thickBot="1">
      <c r="A120" s="147" t="s">
        <v>89</v>
      </c>
      <c r="B120" s="5">
        <v>410</v>
      </c>
      <c r="C120" s="55">
        <v>0.03</v>
      </c>
      <c r="D120" s="131">
        <f>PRODUCT(B120,C120)</f>
        <v>12.299999999999999</v>
      </c>
    </row>
    <row r="121" spans="1:10">
      <c r="A121" s="20"/>
      <c r="B121" s="20"/>
      <c r="C121" s="20"/>
      <c r="D121" s="83"/>
    </row>
    <row r="122" spans="1:10" ht="16.5" thickBot="1">
      <c r="A122" s="249" t="s">
        <v>64</v>
      </c>
      <c r="B122" s="249"/>
      <c r="C122" s="249"/>
      <c r="D122" s="249"/>
    </row>
    <row r="123" spans="1:10" ht="15.75" thickBot="1">
      <c r="A123" s="96"/>
      <c r="B123" s="86" t="s">
        <v>53</v>
      </c>
      <c r="C123" s="86" t="s">
        <v>73</v>
      </c>
      <c r="D123" s="87" t="s">
        <v>74</v>
      </c>
    </row>
    <row r="124" spans="1:10" ht="15.75" thickBot="1">
      <c r="A124" s="116" t="s">
        <v>65</v>
      </c>
      <c r="B124" s="18">
        <v>644</v>
      </c>
      <c r="C124" s="18">
        <v>0.02</v>
      </c>
      <c r="D124" s="90">
        <f>PRODUCT(B124:C124)</f>
        <v>12.88</v>
      </c>
    </row>
    <row r="125" spans="1:10" ht="15.75" thickBot="1">
      <c r="A125" s="81" t="s">
        <v>67</v>
      </c>
      <c r="B125" s="18">
        <v>644</v>
      </c>
      <c r="C125" s="5">
        <v>9.1000000000000004E-3</v>
      </c>
      <c r="D125" s="77">
        <f>PRODUCT(B125:C125)</f>
        <v>5.8604000000000003</v>
      </c>
    </row>
    <row r="126" spans="1:10" ht="30.75" thickBot="1">
      <c r="A126" s="89" t="s">
        <v>68</v>
      </c>
      <c r="B126" s="18">
        <v>644</v>
      </c>
      <c r="C126" s="12">
        <v>2.3999999999999998E-3</v>
      </c>
      <c r="D126" s="68">
        <f>PRODUCT(B126:C126)</f>
        <v>1.5455999999999999</v>
      </c>
    </row>
    <row r="127" spans="1:10" ht="15.75" thickBot="1">
      <c r="A127" s="89" t="s">
        <v>70</v>
      </c>
      <c r="B127" s="18">
        <v>644</v>
      </c>
      <c r="C127" s="12">
        <v>3.1199999999999999E-2</v>
      </c>
      <c r="D127" s="68">
        <f>PRODUCT(B127:C127)</f>
        <v>20.0928</v>
      </c>
    </row>
    <row r="128" spans="1:10" ht="15.75" thickBot="1">
      <c r="A128" s="81" t="s">
        <v>69</v>
      </c>
      <c r="B128" s="18">
        <v>644</v>
      </c>
      <c r="C128" s="5">
        <v>1.6299999999999999E-2</v>
      </c>
      <c r="D128" s="48">
        <f>PRODUCT(B128:C128)</f>
        <v>10.497199999999999</v>
      </c>
    </row>
    <row r="129" spans="1:5" ht="16.5" thickBot="1">
      <c r="A129" s="88" t="s">
        <v>95</v>
      </c>
      <c r="B129" s="92"/>
      <c r="C129" s="92"/>
      <c r="D129" s="93">
        <f>SUM(D124:D128)</f>
        <v>50.875999999999998</v>
      </c>
    </row>
    <row r="130" spans="1:5">
      <c r="A130" s="120" t="s">
        <v>65</v>
      </c>
      <c r="B130" s="6">
        <v>410</v>
      </c>
      <c r="C130" s="6">
        <v>0.02</v>
      </c>
      <c r="D130" s="49">
        <f>PRODUCT(B130:C130)</f>
        <v>8.1999999999999993</v>
      </c>
    </row>
    <row r="131" spans="1:5">
      <c r="A131" s="81" t="s">
        <v>67</v>
      </c>
      <c r="B131" s="6">
        <v>410</v>
      </c>
      <c r="C131" s="5">
        <v>9.1000000000000004E-3</v>
      </c>
      <c r="D131" s="77">
        <f>PRODUCT(B131:C131)</f>
        <v>3.7310000000000003</v>
      </c>
    </row>
    <row r="132" spans="1:5" ht="30">
      <c r="A132" s="132" t="s">
        <v>68</v>
      </c>
      <c r="B132" s="6">
        <v>410</v>
      </c>
      <c r="C132" s="5">
        <v>2.3999999999999998E-3</v>
      </c>
      <c r="D132" s="77">
        <f>PRODUCT(B132:C132)</f>
        <v>0.98399999999999987</v>
      </c>
      <c r="E132" s="95"/>
    </row>
    <row r="133" spans="1:5">
      <c r="A133" s="133" t="s">
        <v>70</v>
      </c>
      <c r="B133" s="6">
        <v>410</v>
      </c>
      <c r="C133" s="6">
        <v>3.1199999999999999E-2</v>
      </c>
      <c r="D133" s="49">
        <f>PRODUCT(B133:C133)</f>
        <v>12.792</v>
      </c>
      <c r="E133" s="95"/>
    </row>
    <row r="134" spans="1:5" ht="15.75" thickBot="1">
      <c r="A134" s="120" t="s">
        <v>69</v>
      </c>
      <c r="B134" s="6">
        <v>410</v>
      </c>
      <c r="C134" s="6">
        <v>1.6299999999999999E-2</v>
      </c>
      <c r="D134" s="49">
        <f>PRODUCT(B134:C134)</f>
        <v>6.6829999999999998</v>
      </c>
      <c r="E134" s="95"/>
    </row>
    <row r="135" spans="1:5" ht="16.5" thickBot="1">
      <c r="A135" s="88" t="s">
        <v>96</v>
      </c>
      <c r="B135" s="92"/>
      <c r="C135" s="92"/>
      <c r="D135" s="93">
        <f>SUM(D130:D134)</f>
        <v>32.39</v>
      </c>
      <c r="E135" s="95"/>
    </row>
    <row r="136" spans="1:5" ht="15.75" thickBot="1">
      <c r="A136" s="20"/>
      <c r="B136" s="20"/>
      <c r="C136" s="20"/>
      <c r="D136" s="83"/>
      <c r="E136" s="95"/>
    </row>
    <row r="137" spans="1:5" ht="15.75">
      <c r="A137" s="122" t="s">
        <v>93</v>
      </c>
      <c r="B137" s="29"/>
      <c r="C137" s="29"/>
      <c r="D137" s="60"/>
      <c r="E137" s="95"/>
    </row>
    <row r="138" spans="1:5" ht="15.75">
      <c r="A138" s="81" t="s">
        <v>1</v>
      </c>
      <c r="B138" s="5"/>
      <c r="C138" s="5"/>
      <c r="D138" s="123">
        <f>SUM(J80,H90,F94,D100,D105,D109,D119,,D129)</f>
        <v>2958.2678910017307</v>
      </c>
      <c r="E138" s="95"/>
    </row>
    <row r="139" spans="1:5" ht="16.5" thickBot="1">
      <c r="A139" s="64" t="s">
        <v>84</v>
      </c>
      <c r="B139" s="52"/>
      <c r="C139" s="52"/>
      <c r="D139" s="124">
        <f>SUM(J84,H88,H89,F95,D101,D106,D110,D120,,D135)</f>
        <v>2859.3908907034838</v>
      </c>
      <c r="E139" s="95"/>
    </row>
    <row r="140" spans="1:5" ht="16.5" thickBot="1">
      <c r="A140" s="139"/>
      <c r="B140" s="55"/>
      <c r="C140" s="55"/>
      <c r="D140" s="140"/>
      <c r="E140" s="95"/>
    </row>
    <row r="141" spans="1:5" ht="16.5" thickBot="1">
      <c r="A141" s="249" t="s">
        <v>94</v>
      </c>
      <c r="B141" s="249"/>
      <c r="C141" s="249"/>
      <c r="D141" s="249"/>
      <c r="E141" s="95"/>
    </row>
    <row r="142" spans="1:5" ht="15.75" thickBot="1">
      <c r="A142" s="121"/>
      <c r="B142" s="70" t="s">
        <v>53</v>
      </c>
      <c r="C142" s="70" t="s">
        <v>73</v>
      </c>
      <c r="D142" s="71" t="s">
        <v>74</v>
      </c>
      <c r="E142" s="95"/>
    </row>
    <row r="143" spans="1:5">
      <c r="A143" s="28" t="s">
        <v>1</v>
      </c>
      <c r="B143" s="18"/>
      <c r="C143" s="29"/>
      <c r="D143" s="60"/>
      <c r="E143" s="95"/>
    </row>
    <row r="144" spans="1:5" ht="15.75" thickBot="1">
      <c r="A144" s="64" t="s">
        <v>84</v>
      </c>
      <c r="B144" s="52"/>
      <c r="C144" s="52"/>
      <c r="D144" s="210"/>
      <c r="E144" s="95"/>
    </row>
    <row r="145" spans="1:5">
      <c r="D145" s="62"/>
      <c r="E145" s="95"/>
    </row>
    <row r="146" spans="1:5" ht="15.75" thickBot="1">
      <c r="D146" s="62"/>
      <c r="E146" s="143"/>
    </row>
    <row r="147" spans="1:5" ht="18">
      <c r="A147" s="136" t="s">
        <v>97</v>
      </c>
      <c r="B147" s="137"/>
      <c r="C147" s="137"/>
      <c r="D147" s="138"/>
      <c r="E147" s="95"/>
    </row>
    <row r="148" spans="1:5" ht="15.75">
      <c r="A148" s="81" t="s">
        <v>1</v>
      </c>
      <c r="B148" s="94"/>
      <c r="C148" s="5">
        <v>1</v>
      </c>
      <c r="D148" s="123">
        <f>SUM(D138,D143)</f>
        <v>2958.2678910017307</v>
      </c>
      <c r="E148" s="95">
        <f>SUM(D148,0)</f>
        <v>2958.2678910017307</v>
      </c>
    </row>
    <row r="149" spans="1:5" ht="15.75">
      <c r="A149" s="81" t="s">
        <v>84</v>
      </c>
      <c r="B149" s="94"/>
      <c r="C149" s="5">
        <v>3</v>
      </c>
      <c r="D149" s="123">
        <f>SUM(D139,D144)</f>
        <v>2859.3908907034838</v>
      </c>
      <c r="E149" s="95">
        <f>PRODUCT(C149,D149)</f>
        <v>8578.1726721104515</v>
      </c>
    </row>
    <row r="150" spans="1:5" ht="15.75">
      <c r="A150" s="81"/>
      <c r="B150" s="94"/>
      <c r="C150" s="5"/>
      <c r="D150" s="123"/>
      <c r="E150" s="95">
        <f>SUM(E148:E149)</f>
        <v>11536.440563112183</v>
      </c>
    </row>
    <row r="151" spans="1:5" ht="15.75">
      <c r="A151" s="81" t="s">
        <v>99</v>
      </c>
      <c r="B151" s="94"/>
      <c r="C151" s="5"/>
      <c r="D151" s="123">
        <f>PRODUCT(E150,1/4)</f>
        <v>2884.1101407780457</v>
      </c>
      <c r="E151" s="95"/>
    </row>
    <row r="152" spans="1:5" ht="16.5" thickBot="1">
      <c r="A152" s="126"/>
      <c r="B152" s="161"/>
      <c r="C152" s="12"/>
      <c r="D152" s="162"/>
      <c r="E152" s="95"/>
    </row>
    <row r="153" spans="1:5" ht="16.5" thickBot="1">
      <c r="A153" s="27" t="s">
        <v>100</v>
      </c>
      <c r="B153" s="165"/>
      <c r="C153" s="15"/>
      <c r="D153" s="166">
        <v>8</v>
      </c>
      <c r="E153" s="95"/>
    </row>
    <row r="154" spans="1:5" ht="33" customHeight="1">
      <c r="A154" s="120"/>
      <c r="B154" s="163"/>
      <c r="C154" s="6"/>
      <c r="D154" s="164"/>
      <c r="E154" s="95"/>
    </row>
    <row r="155" spans="1:5" ht="15.75">
      <c r="A155" s="81" t="s">
        <v>101</v>
      </c>
      <c r="B155" s="94"/>
      <c r="C155" s="5"/>
      <c r="D155" s="123">
        <f>PRODUCT(D151,1/D153)</f>
        <v>360.51376759725571</v>
      </c>
      <c r="E155" s="95"/>
    </row>
    <row r="156" spans="1:5" ht="16.5" thickBot="1">
      <c r="A156" s="11" t="s">
        <v>110</v>
      </c>
      <c r="B156" s="195"/>
      <c r="C156" s="195"/>
      <c r="D156" s="162">
        <v>1</v>
      </c>
      <c r="E156" s="95"/>
    </row>
    <row r="157" spans="1:5" ht="37.5">
      <c r="A157" s="196" t="s">
        <v>104</v>
      </c>
      <c r="B157" s="197"/>
      <c r="C157" s="197"/>
      <c r="D157" s="198">
        <f>SUM(D155:D156)</f>
        <v>361.51376759725571</v>
      </c>
      <c r="E157" s="95"/>
    </row>
    <row r="158" spans="1:5" ht="19.5" thickBot="1">
      <c r="A158" s="199" t="s">
        <v>105</v>
      </c>
      <c r="B158" s="200"/>
      <c r="C158" s="201"/>
      <c r="D158" s="202">
        <f>PRODUCT(D157,C159)</f>
        <v>301.24942253879317</v>
      </c>
      <c r="E158" s="95"/>
    </row>
    <row r="159" spans="1:5" ht="18.75" thickBot="1">
      <c r="A159" s="282" t="s">
        <v>103</v>
      </c>
      <c r="B159" s="283"/>
      <c r="C159" s="284">
        <v>0.83330000000000004</v>
      </c>
      <c r="D159" s="285"/>
      <c r="E159" s="95"/>
    </row>
    <row r="160" spans="1:5" ht="18">
      <c r="A160" s="203"/>
      <c r="B160" s="203"/>
      <c r="C160" s="204"/>
      <c r="D160" s="205"/>
      <c r="E160" s="95"/>
    </row>
    <row r="161" spans="1:12">
      <c r="A161" s="206"/>
      <c r="B161" s="206"/>
      <c r="C161" s="207"/>
      <c r="D161" s="207"/>
      <c r="E161" s="21"/>
    </row>
    <row r="162" spans="1:12">
      <c r="A162" s="207"/>
      <c r="B162" s="267"/>
      <c r="C162" s="267"/>
      <c r="D162" s="207"/>
      <c r="E162" s="208"/>
    </row>
    <row r="163" spans="1:12">
      <c r="A163" s="207"/>
      <c r="B163" s="267"/>
      <c r="C163" s="267"/>
      <c r="D163" s="207"/>
      <c r="E163" s="208"/>
    </row>
    <row r="164" spans="1:12" ht="15.75">
      <c r="A164" s="129"/>
      <c r="B164" s="20"/>
      <c r="C164" s="20"/>
      <c r="D164" s="128"/>
      <c r="E164" s="194"/>
      <c r="I164" s="91"/>
    </row>
    <row r="165" spans="1:12" ht="18.75">
      <c r="A165" s="212" t="s">
        <v>102</v>
      </c>
      <c r="B165" s="212"/>
      <c r="C165" s="212"/>
      <c r="D165" s="212"/>
      <c r="E165" s="95"/>
      <c r="I165" s="91"/>
    </row>
    <row r="166" spans="1:12" ht="18.75">
      <c r="D166" s="91"/>
      <c r="E166" s="180"/>
      <c r="F166" s="180"/>
      <c r="G166" s="180"/>
      <c r="H166" s="180"/>
      <c r="I166" s="91"/>
    </row>
    <row r="167" spans="1:12" ht="15.75">
      <c r="D167" s="91"/>
      <c r="I167" s="91"/>
    </row>
    <row r="168" spans="1:12" ht="15.75">
      <c r="I168" s="91"/>
    </row>
    <row r="169" spans="1:12" ht="15.75">
      <c r="I169" s="91"/>
    </row>
    <row r="170" spans="1:12" ht="15.75">
      <c r="I170" s="91"/>
    </row>
    <row r="171" spans="1:12" ht="15.75">
      <c r="I171" s="91"/>
    </row>
    <row r="172" spans="1:12" ht="16.5" customHeight="1">
      <c r="I172" s="91"/>
    </row>
    <row r="173" spans="1:12" ht="15.75">
      <c r="I173" s="91"/>
    </row>
    <row r="174" spans="1:12" ht="18.75" customHeight="1">
      <c r="I174" s="91"/>
    </row>
    <row r="175" spans="1:12" ht="15.75" customHeight="1">
      <c r="I175" s="91"/>
      <c r="L175" s="84"/>
    </row>
    <row r="176" spans="1:12" ht="15.75" customHeight="1">
      <c r="I176" s="91"/>
    </row>
    <row r="177" spans="4:9" ht="15.75">
      <c r="I177" s="91"/>
    </row>
    <row r="178" spans="4:9" ht="15.75">
      <c r="I178" s="91"/>
    </row>
    <row r="179" spans="4:9" ht="29.25" customHeight="1"/>
    <row r="183" spans="4:9" ht="15.75">
      <c r="D183" s="91"/>
    </row>
    <row r="184" spans="4:9" ht="15.75">
      <c r="D184" s="91"/>
      <c r="H184" s="85"/>
    </row>
    <row r="185" spans="4:9" ht="15.75">
      <c r="D185" s="91"/>
    </row>
    <row r="186" spans="4:9" ht="15.75">
      <c r="D186" s="91"/>
    </row>
    <row r="187" spans="4:9" ht="15.75">
      <c r="D187" s="91"/>
    </row>
    <row r="188" spans="4:9" ht="15.75">
      <c r="D188" s="91"/>
    </row>
    <row r="189" spans="4:9" ht="15.75">
      <c r="D189" s="91"/>
    </row>
    <row r="190" spans="4:9" ht="15.75">
      <c r="D190" s="91"/>
    </row>
    <row r="191" spans="4:9" ht="15.75">
      <c r="D191" s="91"/>
    </row>
    <row r="192" spans="4:9" ht="15.75">
      <c r="D192" s="91"/>
    </row>
    <row r="193" spans="1:8" ht="15.75">
      <c r="D193" s="91"/>
    </row>
    <row r="194" spans="1:8" ht="15.75">
      <c r="D194" s="91"/>
    </row>
    <row r="195" spans="1:8" ht="15.75">
      <c r="A195" s="179"/>
      <c r="B195" s="179"/>
      <c r="C195" s="179"/>
      <c r="D195" s="179"/>
    </row>
    <row r="196" spans="1:8">
      <c r="A196" s="20"/>
      <c r="B196" s="181"/>
      <c r="C196" s="182"/>
      <c r="D196" s="182"/>
      <c r="E196" s="20"/>
      <c r="F196" s="20"/>
      <c r="G196" s="20"/>
      <c r="H196" s="20"/>
    </row>
    <row r="197" spans="1:8">
      <c r="A197" s="20"/>
      <c r="B197" s="20"/>
      <c r="C197" s="20"/>
      <c r="D197" s="83"/>
      <c r="E197" s="20"/>
      <c r="F197" s="20"/>
      <c r="G197" s="20"/>
      <c r="H197" s="20"/>
    </row>
    <row r="198" spans="1:8">
      <c r="A198" s="20"/>
      <c r="B198" s="20"/>
      <c r="C198" s="20"/>
      <c r="D198" s="83"/>
      <c r="E198" s="20"/>
      <c r="F198" s="20"/>
      <c r="G198" s="20"/>
      <c r="H198" s="20"/>
    </row>
    <row r="199" spans="1:8">
      <c r="A199" s="20"/>
      <c r="B199" s="20"/>
      <c r="C199" s="20"/>
      <c r="D199" s="83"/>
      <c r="E199" s="20"/>
      <c r="F199" s="20"/>
      <c r="G199" s="20"/>
      <c r="H199" s="20"/>
    </row>
    <row r="200" spans="1:8">
      <c r="A200" s="20"/>
      <c r="B200" s="20"/>
      <c r="C200" s="20"/>
      <c r="D200" s="83"/>
      <c r="E200" s="20"/>
      <c r="F200" s="20"/>
      <c r="G200" s="20"/>
      <c r="H200" s="20"/>
    </row>
    <row r="201" spans="1:8">
      <c r="A201" s="20"/>
      <c r="B201" s="20"/>
      <c r="C201" s="20"/>
      <c r="D201" s="83"/>
      <c r="E201" s="20"/>
      <c r="F201" s="20"/>
      <c r="G201" s="20"/>
      <c r="H201" s="20"/>
    </row>
    <row r="202" spans="1:8">
      <c r="A202" s="183"/>
      <c r="B202" s="20"/>
      <c r="C202" s="20"/>
      <c r="D202" s="83"/>
      <c r="E202" s="20"/>
      <c r="F202" s="20"/>
      <c r="G202" s="20"/>
      <c r="H202" s="20"/>
    </row>
    <row r="203" spans="1:8">
      <c r="A203" s="20"/>
      <c r="B203" s="20"/>
      <c r="C203" s="20"/>
      <c r="D203" s="83"/>
      <c r="E203" s="20"/>
      <c r="F203" s="20"/>
      <c r="G203" s="20"/>
      <c r="H203" s="20"/>
    </row>
    <row r="204" spans="1:8" ht="15.75">
      <c r="A204" s="185"/>
      <c r="B204" s="20"/>
      <c r="C204" s="20"/>
      <c r="D204" s="83"/>
      <c r="E204" s="184"/>
      <c r="F204" s="184"/>
      <c r="G204" s="20"/>
      <c r="H204" s="20"/>
    </row>
    <row r="205" spans="1:8">
      <c r="A205" s="20"/>
      <c r="B205" s="20"/>
      <c r="C205" s="20"/>
      <c r="D205" s="20"/>
      <c r="E205" s="20"/>
      <c r="F205" s="20"/>
      <c r="G205" s="20"/>
      <c r="H205" s="20"/>
    </row>
    <row r="206" spans="1:8" ht="15.75">
      <c r="A206" s="129"/>
      <c r="B206" s="129"/>
      <c r="C206" s="129"/>
      <c r="D206" s="128"/>
      <c r="E206" s="20"/>
      <c r="F206" s="20"/>
      <c r="G206" s="20"/>
      <c r="H206" s="20"/>
    </row>
    <row r="207" spans="1:8">
      <c r="A207" s="20"/>
      <c r="B207" s="20"/>
      <c r="C207" s="20"/>
      <c r="D207" s="20"/>
      <c r="E207" s="20"/>
      <c r="F207" s="20"/>
      <c r="G207" s="20"/>
      <c r="H207" s="20"/>
    </row>
    <row r="208" spans="1:8">
      <c r="A208" s="20"/>
      <c r="B208" s="20"/>
      <c r="C208" s="20"/>
      <c r="D208" s="20"/>
      <c r="E208" s="20"/>
      <c r="F208" s="20"/>
      <c r="G208" s="20"/>
      <c r="H208" s="20"/>
    </row>
    <row r="209" spans="1:8">
      <c r="A209" s="20"/>
      <c r="B209" s="20"/>
      <c r="C209" s="20"/>
      <c r="D209" s="20"/>
      <c r="E209" s="20"/>
      <c r="F209" s="20"/>
      <c r="G209" s="20"/>
      <c r="H209" s="20"/>
    </row>
    <row r="210" spans="1:8">
      <c r="A210" s="20"/>
      <c r="B210" s="20"/>
      <c r="C210" s="20"/>
      <c r="D210" s="20"/>
      <c r="E210" s="20"/>
      <c r="F210" s="20"/>
      <c r="G210" s="20"/>
      <c r="H210" s="20"/>
    </row>
    <row r="211" spans="1:8">
      <c r="A211" s="20"/>
      <c r="B211" s="20"/>
      <c r="C211" s="20"/>
      <c r="D211" s="20"/>
      <c r="E211" s="20"/>
      <c r="F211" s="20"/>
      <c r="G211" s="20"/>
      <c r="H211" s="20"/>
    </row>
    <row r="212" spans="1:8">
      <c r="E212" s="20"/>
      <c r="F212" s="20"/>
      <c r="G212" s="20"/>
      <c r="H212" s="20"/>
    </row>
    <row r="213" spans="1:8">
      <c r="D213" s="20"/>
    </row>
    <row r="214" spans="1:8">
      <c r="D214" s="20"/>
      <c r="E214" s="186"/>
    </row>
    <row r="215" spans="1:8" ht="15.75">
      <c r="D215" s="20"/>
      <c r="E215" s="187"/>
    </row>
    <row r="216" spans="1:8" ht="15.75">
      <c r="D216" s="20"/>
      <c r="E216" s="187"/>
    </row>
    <row r="217" spans="1:8" ht="15.75">
      <c r="D217" s="20"/>
      <c r="E217" s="19"/>
    </row>
    <row r="218" spans="1:8">
      <c r="E218" s="20"/>
    </row>
    <row r="233" spans="1:5">
      <c r="C233" s="1"/>
      <c r="D233" s="1"/>
    </row>
    <row r="237" spans="1:5" ht="15.75">
      <c r="A237" s="188"/>
      <c r="B237" s="188"/>
      <c r="C237" s="20"/>
      <c r="D237" s="20"/>
    </row>
    <row r="238" spans="1:5" ht="15.75">
      <c r="A238" s="188"/>
      <c r="B238" s="188"/>
      <c r="C238" s="20"/>
      <c r="D238" s="20"/>
      <c r="E238" s="20"/>
    </row>
    <row r="239" spans="1:5" ht="15.75">
      <c r="A239" s="188"/>
      <c r="B239" s="188"/>
      <c r="C239" s="20"/>
      <c r="D239" s="189"/>
      <c r="E239" s="20"/>
    </row>
    <row r="240" spans="1:5" ht="15.75">
      <c r="A240" s="190"/>
      <c r="B240" s="190"/>
      <c r="C240" s="190"/>
      <c r="D240" s="20"/>
      <c r="E240" s="20"/>
    </row>
    <row r="241" spans="1:5" ht="15.75">
      <c r="A241" s="190"/>
      <c r="B241" s="190"/>
      <c r="C241" s="190"/>
      <c r="D241" s="20"/>
      <c r="E241" s="20"/>
    </row>
    <row r="242" spans="1:5">
      <c r="A242" s="20"/>
      <c r="B242" s="20"/>
      <c r="C242" s="20"/>
      <c r="D242" s="20"/>
      <c r="E242" s="20"/>
    </row>
    <row r="243" spans="1:5">
      <c r="A243" s="186"/>
      <c r="B243" s="186"/>
      <c r="C243" s="186"/>
      <c r="D243" s="186"/>
      <c r="E243" s="20"/>
    </row>
    <row r="244" spans="1:5" ht="15.75">
      <c r="A244" s="19"/>
      <c r="B244" s="191"/>
      <c r="C244" s="187"/>
      <c r="D244" s="192"/>
      <c r="E244" s="20"/>
    </row>
    <row r="245" spans="1:5" ht="15.75">
      <c r="A245" s="193"/>
      <c r="B245" s="191"/>
      <c r="C245" s="187"/>
      <c r="D245" s="192"/>
      <c r="E245" s="20"/>
    </row>
    <row r="246" spans="1:5" ht="15.75">
      <c r="A246" s="19"/>
      <c r="B246" s="19"/>
      <c r="C246" s="19"/>
      <c r="D246" s="19"/>
      <c r="E246" s="20"/>
    </row>
    <row r="247" spans="1:5">
      <c r="A247" s="20"/>
      <c r="B247" s="20"/>
      <c r="C247" s="20"/>
      <c r="D247" s="20"/>
      <c r="E247" s="20"/>
    </row>
    <row r="248" spans="1:5">
      <c r="A248" s="20"/>
      <c r="B248" s="20"/>
      <c r="C248" s="20"/>
      <c r="D248" s="20"/>
      <c r="E248" s="20"/>
    </row>
    <row r="249" spans="1:5">
      <c r="E249" s="20"/>
    </row>
  </sheetData>
  <mergeCells count="81">
    <mergeCell ref="A2:H2"/>
    <mergeCell ref="A3:H3"/>
    <mergeCell ref="E1:H1"/>
    <mergeCell ref="A159:B159"/>
    <mergeCell ref="A122:D122"/>
    <mergeCell ref="A46:B46"/>
    <mergeCell ref="A48:B48"/>
    <mergeCell ref="A67:B67"/>
    <mergeCell ref="A68:B68"/>
    <mergeCell ref="A103:D103"/>
    <mergeCell ref="A92:D92"/>
    <mergeCell ref="A98:D98"/>
    <mergeCell ref="A107:D107"/>
    <mergeCell ref="A69:B69"/>
    <mergeCell ref="A26:G26"/>
    <mergeCell ref="A27:A28"/>
    <mergeCell ref="B163:C163"/>
    <mergeCell ref="A29:B29"/>
    <mergeCell ref="A31:B31"/>
    <mergeCell ref="A43:G43"/>
    <mergeCell ref="A44:A45"/>
    <mergeCell ref="B44:B45"/>
    <mergeCell ref="C44:C45"/>
    <mergeCell ref="D44:D45"/>
    <mergeCell ref="E44:E45"/>
    <mergeCell ref="F44:F45"/>
    <mergeCell ref="G44:H44"/>
    <mergeCell ref="A65:B65"/>
    <mergeCell ref="C27:C28"/>
    <mergeCell ref="D27:D28"/>
    <mergeCell ref="E27:E28"/>
    <mergeCell ref="F27:F28"/>
    <mergeCell ref="B162:C162"/>
    <mergeCell ref="A23:B23"/>
    <mergeCell ref="G36:H36"/>
    <mergeCell ref="E36:E37"/>
    <mergeCell ref="A141:D141"/>
    <mergeCell ref="C53:D53"/>
    <mergeCell ref="A35:G35"/>
    <mergeCell ref="A36:A37"/>
    <mergeCell ref="B36:B37"/>
    <mergeCell ref="A117:D117"/>
    <mergeCell ref="A64:E64"/>
    <mergeCell ref="A66:B66"/>
    <mergeCell ref="A70:B70"/>
    <mergeCell ref="A71:B71"/>
    <mergeCell ref="A72:B72"/>
    <mergeCell ref="A73:B73"/>
    <mergeCell ref="B27:B28"/>
    <mergeCell ref="A6:G6"/>
    <mergeCell ref="A5:G5"/>
    <mergeCell ref="H7:H8"/>
    <mergeCell ref="A18:G18"/>
    <mergeCell ref="C19:C20"/>
    <mergeCell ref="G19:H19"/>
    <mergeCell ref="A19:A20"/>
    <mergeCell ref="B19:B20"/>
    <mergeCell ref="D19:D20"/>
    <mergeCell ref="E19:E20"/>
    <mergeCell ref="F19:F20"/>
    <mergeCell ref="C7:C8"/>
    <mergeCell ref="B7:B8"/>
    <mergeCell ref="A7:A8"/>
    <mergeCell ref="D7:E7"/>
    <mergeCell ref="F7:G7"/>
    <mergeCell ref="A165:D165"/>
    <mergeCell ref="H13:H14"/>
    <mergeCell ref="A12:G12"/>
    <mergeCell ref="A13:A14"/>
    <mergeCell ref="B13:B14"/>
    <mergeCell ref="C13:C14"/>
    <mergeCell ref="D13:E13"/>
    <mergeCell ref="F13:G13"/>
    <mergeCell ref="A21:B21"/>
    <mergeCell ref="F36:F37"/>
    <mergeCell ref="A52:G52"/>
    <mergeCell ref="A40:B40"/>
    <mergeCell ref="A38:B38"/>
    <mergeCell ref="C36:C37"/>
    <mergeCell ref="D36:D37"/>
    <mergeCell ref="G27:H27"/>
  </mergeCells>
  <pageMargins left="0.70866141732283472" right="0.70866141732283472" top="0.39370078740157483" bottom="0.35433070866141736" header="0.11811023622047245" footer="0.11811023622047245"/>
  <pageSetup paperSize="9" orientation="landscape" horizontalDpi="180" verticalDpi="18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2020-11-12T07:47:24Z</dcterms:modified>
</cp:coreProperties>
</file>